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7740"/>
  </bookViews>
  <sheets>
    <sheet name="M03 - 2013 Cash Basis" sheetId="1" r:id="rId1"/>
  </sheets>
  <definedNames>
    <definedName name="_xlnm.Print_Area" localSheetId="0">'M03 - 2013 Cash Basis'!$A$1:$G$65</definedName>
  </definedNames>
  <calcPr calcId="145621"/>
</workbook>
</file>

<file path=xl/calcChain.xml><?xml version="1.0" encoding="utf-8"?>
<calcChain xmlns="http://schemas.openxmlformats.org/spreadsheetml/2006/main">
  <c r="F62" i="1" l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B63" i="1" s="1"/>
  <c r="F58" i="1"/>
  <c r="E58" i="1"/>
  <c r="B58" i="1"/>
  <c r="F57" i="1"/>
  <c r="E57" i="1"/>
  <c r="D57" i="1"/>
  <c r="C57" i="1"/>
  <c r="B57" i="1"/>
  <c r="F56" i="1"/>
  <c r="F63" i="1" s="1"/>
  <c r="E56" i="1"/>
  <c r="E63" i="1" s="1"/>
  <c r="D56" i="1"/>
  <c r="D63" i="1" s="1"/>
  <c r="C56" i="1"/>
  <c r="B56" i="1"/>
  <c r="G51" i="1"/>
  <c r="G50" i="1"/>
  <c r="G49" i="1"/>
  <c r="G48" i="1"/>
  <c r="G47" i="1"/>
  <c r="G46" i="1"/>
  <c r="G45" i="1"/>
  <c r="G40" i="1"/>
  <c r="G39" i="1"/>
  <c r="G61" i="1" s="1"/>
  <c r="G38" i="1"/>
  <c r="G37" i="1"/>
  <c r="G36" i="1"/>
  <c r="D36" i="1"/>
  <c r="D58" i="1" s="1"/>
  <c r="C36" i="1"/>
  <c r="C58" i="1" s="1"/>
  <c r="C63" i="1" s="1"/>
  <c r="G35" i="1"/>
  <c r="G34" i="1"/>
  <c r="F32" i="1"/>
  <c r="E32" i="1"/>
  <c r="D32" i="1"/>
  <c r="C32" i="1"/>
  <c r="B32" i="1"/>
  <c r="F30" i="1"/>
  <c r="F41" i="1" s="1"/>
  <c r="F52" i="1" s="1"/>
  <c r="E30" i="1"/>
  <c r="E41" i="1" s="1"/>
  <c r="E52" i="1" s="1"/>
  <c r="D30" i="1"/>
  <c r="D41" i="1" s="1"/>
  <c r="D52" i="1" s="1"/>
  <c r="G29" i="1"/>
  <c r="G28" i="1"/>
  <c r="G27" i="1"/>
  <c r="G26" i="1"/>
  <c r="G25" i="1"/>
  <c r="G24" i="1"/>
  <c r="G57" i="1" s="1"/>
  <c r="G23" i="1"/>
  <c r="F19" i="1"/>
  <c r="E19" i="1"/>
  <c r="D19" i="1"/>
  <c r="C19" i="1"/>
  <c r="C30" i="1" s="1"/>
  <c r="C41" i="1" s="1"/>
  <c r="C52" i="1" s="1"/>
  <c r="B19" i="1"/>
  <c r="B30" i="1" s="1"/>
  <c r="B41" i="1" s="1"/>
  <c r="B52" i="1" s="1"/>
  <c r="G18" i="1"/>
  <c r="G62" i="1" s="1"/>
  <c r="G17" i="1"/>
  <c r="G16" i="1"/>
  <c r="G60" i="1" s="1"/>
  <c r="G15" i="1"/>
  <c r="G59" i="1" s="1"/>
  <c r="G14" i="1"/>
  <c r="G58" i="1" s="1"/>
  <c r="G13" i="1"/>
  <c r="G12" i="1"/>
  <c r="G56" i="1" s="1"/>
  <c r="G63" i="1" s="1"/>
  <c r="F65" i="1" l="1"/>
  <c r="C65" i="1"/>
  <c r="B65" i="1"/>
  <c r="E65" i="1"/>
  <c r="D65" i="1"/>
  <c r="G32" i="1"/>
  <c r="G19" i="1"/>
  <c r="G30" i="1" s="1"/>
  <c r="G41" i="1" s="1"/>
  <c r="G52" i="1" s="1"/>
  <c r="G65" i="1" l="1"/>
</calcChain>
</file>

<file path=xl/sharedStrings.xml><?xml version="1.0" encoding="utf-8"?>
<sst xmlns="http://schemas.openxmlformats.org/spreadsheetml/2006/main" count="60" uniqueCount="27">
  <si>
    <t>UNIVERSAL SERVICE FUND ACTIVITY</t>
  </si>
  <si>
    <t>FUND BALANCE - CASH BASIS</t>
  </si>
  <si>
    <t>Schools and Libraries</t>
  </si>
  <si>
    <t>High Cost</t>
  </si>
  <si>
    <t>Low Income</t>
  </si>
  <si>
    <t>Rural Health Care</t>
  </si>
  <si>
    <t>Support Mechanism</t>
  </si>
  <si>
    <t>Broadband</t>
  </si>
  <si>
    <t>Total</t>
  </si>
  <si>
    <t>Cash at 12/31/13</t>
  </si>
  <si>
    <t>First Q 2013 Activity:</t>
  </si>
  <si>
    <t>Receipts on billings</t>
  </si>
  <si>
    <t>Program Disbursements</t>
  </si>
  <si>
    <t>Inter-Program Transfers</t>
  </si>
  <si>
    <t>Administrative Disb.</t>
  </si>
  <si>
    <t>Interest Received</t>
  </si>
  <si>
    <t>Refunds</t>
  </si>
  <si>
    <t>Misc. Receipts</t>
  </si>
  <si>
    <t>Cash at 3/31/13</t>
  </si>
  <si>
    <t>Second Q 2013 Activity:</t>
  </si>
  <si>
    <t>Cash at 6/30/13</t>
  </si>
  <si>
    <t>Third Q 2013 Activity:</t>
  </si>
  <si>
    <t>Cash at 9/30/13</t>
  </si>
  <si>
    <t>Fourth Q 2013 Activity:</t>
  </si>
  <si>
    <t>Year to Date 2013 Activity:</t>
  </si>
  <si>
    <t>Cash YTD</t>
  </si>
  <si>
    <t>% of total support disbursed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</si>
</sst>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43" fontId="3" fillId="0" borderId="0" xfId="1" applyFont="1"/>
    <xf numFmtId="4" fontId="3" fillId="0" borderId="1" xfId="0" applyNumberFormat="1" applyFont="1" applyFill="1" applyBorder="1" applyAlignment="1">
      <alignment horizontal="center" wrapText="1"/>
    </xf>
    <xf numFmtId="43" fontId="3" fillId="0" borderId="1" xfId="1" applyFont="1" applyBorder="1" applyAlignment="1">
      <alignment horizontal="center"/>
    </xf>
    <xf numFmtId="0" fontId="2" fillId="0" borderId="0" xfId="0" applyFont="1"/>
    <xf numFmtId="164" fontId="2" fillId="0" borderId="2" xfId="2" applyNumberFormat="1" applyFont="1" applyBorder="1"/>
    <xf numFmtId="164" fontId="3" fillId="0" borderId="0" xfId="1" applyNumberFormat="1" applyFont="1"/>
    <xf numFmtId="0" fontId="2" fillId="0" borderId="1" xfId="0" applyFont="1" applyBorder="1"/>
    <xf numFmtId="44" fontId="3" fillId="0" borderId="0" xfId="2" applyFont="1" applyFill="1" applyAlignment="1">
      <alignment horizontal="right"/>
    </xf>
    <xf numFmtId="165" fontId="3" fillId="0" borderId="0" xfId="1" applyNumberFormat="1" applyFont="1"/>
    <xf numFmtId="43" fontId="3" fillId="0" borderId="0" xfId="1" applyFont="1" applyFill="1" applyAlignment="1">
      <alignment horizontal="right"/>
    </xf>
    <xf numFmtId="39" fontId="3" fillId="0" borderId="0" xfId="1" applyNumberFormat="1" applyFont="1"/>
    <xf numFmtId="164" fontId="2" fillId="0" borderId="3" xfId="1" applyNumberFormat="1" applyFont="1" applyFill="1" applyBorder="1" applyAlignment="1">
      <alignment horizontal="right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 applyBorder="1" applyAlignment="1">
      <alignment horizontal="right"/>
    </xf>
    <xf numFmtId="43" fontId="3" fillId="0" borderId="0" xfId="1" applyNumberFormat="1" applyFont="1" applyFill="1" applyAlignment="1">
      <alignment horizontal="right"/>
    </xf>
    <xf numFmtId="0" fontId="3" fillId="0" borderId="0" xfId="0" applyFont="1" applyFill="1"/>
    <xf numFmtId="165" fontId="3" fillId="0" borderId="0" xfId="0" applyNumberFormat="1" applyFont="1"/>
    <xf numFmtId="39" fontId="3" fillId="0" borderId="0" xfId="1" applyNumberFormat="1" applyFont="1" applyFill="1" applyAlignment="1">
      <alignment horizontal="right"/>
    </xf>
    <xf numFmtId="44" fontId="2" fillId="0" borderId="3" xfId="2" applyFont="1" applyFill="1" applyBorder="1" applyAlignment="1">
      <alignment horizontal="right"/>
    </xf>
    <xf numFmtId="165" fontId="2" fillId="0" borderId="0" xfId="1" applyNumberFormat="1" applyFont="1"/>
    <xf numFmtId="164" fontId="2" fillId="0" borderId="0" xfId="2" applyNumberFormat="1" applyFont="1" applyBorder="1"/>
    <xf numFmtId="43" fontId="3" fillId="0" borderId="0" xfId="1" applyNumberFormat="1" applyFont="1"/>
    <xf numFmtId="0" fontId="2" fillId="0" borderId="0" xfId="0" applyFont="1" applyBorder="1"/>
    <xf numFmtId="0" fontId="2" fillId="2" borderId="0" xfId="0" applyFont="1" applyFill="1"/>
    <xf numFmtId="9" fontId="2" fillId="2" borderId="0" xfId="1" applyNumberFormat="1" applyFont="1" applyFill="1" applyAlignment="1">
      <alignment horizontal="right"/>
    </xf>
    <xf numFmtId="5" fontId="3" fillId="0" borderId="0" xfId="1" applyNumberFormat="1" applyFont="1"/>
  </cellXfs>
  <cellStyles count="6">
    <cellStyle name="Comma" xfId="1" builtinId="3"/>
    <cellStyle name="Comma 2" xfId="3"/>
    <cellStyle name="Currency" xfId="2" builtinId="4"/>
    <cellStyle name="Currency 2" xf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9"/>
  <sheetViews>
    <sheetView tabSelected="1" zoomScale="75" zoomScaleNormal="75" zoomScaleSheetLayoutView="85" zoomScalePageLayoutView="70" workbookViewId="0">
      <selection sqref="A1:G1"/>
    </sheetView>
  </sheetViews>
  <sheetFormatPr defaultRowHeight="15.75" x14ac:dyDescent="0.25"/>
  <cols>
    <col min="1" max="1" width="29.140625" style="2" bestFit="1" customWidth="1"/>
    <col min="2" max="7" width="23.7109375" style="6" customWidth="1"/>
    <col min="8" max="8" width="24" style="2" customWidth="1"/>
    <col min="9" max="9" width="21.28515625" style="2" bestFit="1" customWidth="1"/>
    <col min="10" max="10" width="10.28515625" style="2" customWidth="1"/>
    <col min="11" max="11" width="5.140625" style="2" customWidth="1"/>
    <col min="12" max="12" width="11.7109375" style="2" customWidth="1"/>
    <col min="13" max="13" width="9.7109375" style="2" customWidth="1"/>
    <col min="14" max="14" width="16.42578125" style="2" customWidth="1"/>
    <col min="15" max="15" width="16.42578125" style="2" bestFit="1" customWidth="1"/>
    <col min="16" max="16" width="13.85546875" style="2" bestFit="1" customWidth="1"/>
    <col min="17" max="18" width="12.7109375" style="2" customWidth="1"/>
    <col min="19" max="16384" width="9.140625" style="2"/>
  </cols>
  <sheetData>
    <row r="1" spans="1:36" x14ac:dyDescent="0.25">
      <c r="A1" s="1" t="s">
        <v>0</v>
      </c>
      <c r="B1" s="1"/>
      <c r="C1" s="1"/>
      <c r="D1" s="1"/>
      <c r="E1" s="1"/>
      <c r="F1" s="1"/>
      <c r="G1" s="1"/>
    </row>
    <row r="2" spans="1:36" x14ac:dyDescent="0.25">
      <c r="A2" s="3">
        <v>2013</v>
      </c>
      <c r="B2" s="3"/>
      <c r="C2" s="3"/>
      <c r="D2" s="3"/>
      <c r="E2" s="3"/>
      <c r="F2" s="3"/>
      <c r="G2" s="3"/>
    </row>
    <row r="3" spans="1:36" x14ac:dyDescent="0.25">
      <c r="A3" s="1" t="s">
        <v>1</v>
      </c>
      <c r="B3" s="1"/>
      <c r="C3" s="1"/>
      <c r="D3" s="1"/>
      <c r="E3" s="1"/>
      <c r="F3" s="1"/>
      <c r="G3" s="1"/>
    </row>
    <row r="4" spans="1:36" x14ac:dyDescent="0.25">
      <c r="A4" s="4"/>
      <c r="B4" s="4"/>
      <c r="C4" s="4"/>
      <c r="D4" s="4"/>
      <c r="E4" s="4"/>
      <c r="F4" s="4"/>
      <c r="G4" s="4"/>
    </row>
    <row r="5" spans="1:36" ht="18" customHeight="1" x14ac:dyDescent="0.25">
      <c r="B5" s="5" t="s">
        <v>2</v>
      </c>
      <c r="C5" s="5" t="s">
        <v>3</v>
      </c>
      <c r="D5" s="5" t="s">
        <v>3</v>
      </c>
      <c r="E5" s="5" t="s">
        <v>4</v>
      </c>
      <c r="F5" s="5" t="s">
        <v>5</v>
      </c>
    </row>
    <row r="6" spans="1:36" ht="18" customHeight="1" x14ac:dyDescent="0.25">
      <c r="B6" s="7" t="s">
        <v>6</v>
      </c>
      <c r="C6" s="7" t="s">
        <v>6</v>
      </c>
      <c r="D6" s="7" t="s">
        <v>7</v>
      </c>
      <c r="E6" s="7" t="s">
        <v>6</v>
      </c>
      <c r="F6" s="7" t="s">
        <v>6</v>
      </c>
      <c r="G6" s="8" t="s">
        <v>8</v>
      </c>
    </row>
    <row r="7" spans="1:36" ht="18" customHeight="1" x14ac:dyDescent="0.25"/>
    <row r="8" spans="1:36" ht="18" customHeight="1" thickBot="1" x14ac:dyDescent="0.3">
      <c r="A8" s="9" t="s">
        <v>9</v>
      </c>
      <c r="B8" s="10">
        <v>4905270545.5779314</v>
      </c>
      <c r="C8" s="10">
        <v>207374395.27924451</v>
      </c>
      <c r="D8" s="10">
        <v>877224763.63098514</v>
      </c>
      <c r="E8" s="10">
        <v>188046197.38586459</v>
      </c>
      <c r="F8" s="10">
        <v>350674569.68411583</v>
      </c>
      <c r="G8" s="10">
        <v>6528590471.5581436</v>
      </c>
    </row>
    <row r="9" spans="1:36" ht="18" customHeight="1" thickTop="1" x14ac:dyDescent="0.25">
      <c r="B9" s="11"/>
      <c r="C9" s="11"/>
      <c r="D9" s="11"/>
      <c r="E9" s="11"/>
      <c r="F9" s="11"/>
      <c r="G9" s="11"/>
    </row>
    <row r="10" spans="1:36" ht="18" customHeight="1" x14ac:dyDescent="0.25">
      <c r="B10" s="11"/>
      <c r="C10" s="11"/>
      <c r="D10" s="11"/>
      <c r="E10" s="11"/>
      <c r="F10" s="11"/>
      <c r="G10" s="11"/>
    </row>
    <row r="11" spans="1:36" ht="18" customHeight="1" x14ac:dyDescent="0.25">
      <c r="A11" s="12" t="s">
        <v>10</v>
      </c>
      <c r="B11" s="11"/>
      <c r="C11" s="11"/>
      <c r="D11" s="11"/>
      <c r="E11" s="11"/>
      <c r="F11" s="11"/>
      <c r="G11" s="11"/>
    </row>
    <row r="12" spans="1:36" ht="18" customHeight="1" x14ac:dyDescent="0.25">
      <c r="A12" s="2" t="s">
        <v>11</v>
      </c>
      <c r="B12" s="13">
        <v>586101904.1138401</v>
      </c>
      <c r="C12" s="13">
        <v>1138297387.2994158</v>
      </c>
      <c r="D12" s="13">
        <v>0</v>
      </c>
      <c r="E12" s="13">
        <v>557921081.06318212</v>
      </c>
      <c r="F12" s="13">
        <v>31318270.86356201</v>
      </c>
      <c r="G12" s="13">
        <f>SUM(B12:F12)</f>
        <v>2313638643.3400002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1:36" ht="18" customHeight="1" x14ac:dyDescent="0.25">
      <c r="A13" s="2" t="s">
        <v>12</v>
      </c>
      <c r="B13" s="15">
        <v>-454410059.85000002</v>
      </c>
      <c r="C13" s="15">
        <v>-992317031.96000004</v>
      </c>
      <c r="D13" s="15">
        <v>0</v>
      </c>
      <c r="E13" s="15">
        <v>-474335450.83999997</v>
      </c>
      <c r="F13" s="15">
        <v>-23649176.799999997</v>
      </c>
      <c r="G13" s="15">
        <f t="shared" ref="G13:G18" si="0">SUM(B13:F13)</f>
        <v>-1944711719.4499998</v>
      </c>
      <c r="H13" s="14"/>
      <c r="I13" s="16"/>
      <c r="J13" s="16"/>
      <c r="K13" s="16"/>
      <c r="L13" s="16"/>
      <c r="M13" s="16"/>
      <c r="N13" s="16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1:36" ht="18" customHeight="1" x14ac:dyDescent="0.25">
      <c r="A14" s="2" t="s">
        <v>13</v>
      </c>
      <c r="B14" s="15">
        <v>0</v>
      </c>
      <c r="C14" s="15">
        <v>-140403233</v>
      </c>
      <c r="D14" s="15">
        <v>140403233</v>
      </c>
      <c r="E14" s="15">
        <v>0</v>
      </c>
      <c r="F14" s="15">
        <v>0</v>
      </c>
      <c r="G14" s="15">
        <f t="shared" si="0"/>
        <v>0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spans="1:36" ht="18" customHeight="1" x14ac:dyDescent="0.25">
      <c r="A15" s="2" t="s">
        <v>14</v>
      </c>
      <c r="B15" s="15">
        <v>-17269419.716894027</v>
      </c>
      <c r="C15" s="15">
        <v>-5342337.2339242417</v>
      </c>
      <c r="D15" s="15">
        <v>0</v>
      </c>
      <c r="E15" s="15">
        <v>-2397841.0654619811</v>
      </c>
      <c r="F15" s="15">
        <v>-3170615.5737197534</v>
      </c>
      <c r="G15" s="15">
        <f t="shared" si="0"/>
        <v>-28180213.590000007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1:36" ht="18" customHeight="1" x14ac:dyDescent="0.25">
      <c r="A16" s="2" t="s">
        <v>15</v>
      </c>
      <c r="B16" s="15">
        <v>4715109.1892518736</v>
      </c>
      <c r="C16" s="15">
        <v>952427.5828270691</v>
      </c>
      <c r="D16" s="15">
        <v>0</v>
      </c>
      <c r="E16" s="15">
        <v>182036.6949792286</v>
      </c>
      <c r="F16" s="15">
        <v>342019.69722756126</v>
      </c>
      <c r="G16" s="15">
        <f t="shared" si="0"/>
        <v>6191593.1642857324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spans="1:36" ht="18" customHeight="1" x14ac:dyDescent="0.25">
      <c r="A17" s="2" t="s">
        <v>16</v>
      </c>
      <c r="B17" s="15">
        <v>-2360927.1580020003</v>
      </c>
      <c r="C17" s="15">
        <v>-4583671.4403720004</v>
      </c>
      <c r="D17" s="15">
        <v>0</v>
      </c>
      <c r="E17" s="15">
        <v>-2024560.9475820004</v>
      </c>
      <c r="F17" s="15">
        <v>-121819.11404400002</v>
      </c>
      <c r="G17" s="15">
        <f t="shared" si="0"/>
        <v>-9090978.6600000001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6" ht="18" customHeight="1" thickBot="1" x14ac:dyDescent="0.3">
      <c r="A18" s="2" t="s">
        <v>17</v>
      </c>
      <c r="B18" s="15">
        <v>1582875.5488449999</v>
      </c>
      <c r="C18" s="15">
        <v>1987.9151700000511</v>
      </c>
      <c r="D18" s="15">
        <v>0</v>
      </c>
      <c r="E18" s="15">
        <v>1699.5263950000517</v>
      </c>
      <c r="F18" s="15">
        <v>13867.719590000001</v>
      </c>
      <c r="G18" s="15">
        <f t="shared" si="0"/>
        <v>1600430.7100000002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</row>
    <row r="19" spans="1:36" ht="18" customHeight="1" thickTop="1" x14ac:dyDescent="0.25">
      <c r="A19" s="9" t="s">
        <v>18</v>
      </c>
      <c r="B19" s="17">
        <f t="shared" ref="B19:G19" si="1">SUM(B8+B12,B13,B14,B15,B16,B17,B18)</f>
        <v>5023630027.7049723</v>
      </c>
      <c r="C19" s="17">
        <f t="shared" si="1"/>
        <v>203979924.44236106</v>
      </c>
      <c r="D19" s="17">
        <f t="shared" si="1"/>
        <v>1017627996.6309851</v>
      </c>
      <c r="E19" s="17">
        <f t="shared" si="1"/>
        <v>267393161.817377</v>
      </c>
      <c r="F19" s="17">
        <f t="shared" si="1"/>
        <v>355407116.4767316</v>
      </c>
      <c r="G19" s="17">
        <f t="shared" si="1"/>
        <v>6868038227.0724297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  <row r="20" spans="1:36" ht="18" customHeight="1" x14ac:dyDescent="0.25">
      <c r="B20" s="18"/>
      <c r="C20" s="18"/>
      <c r="D20" s="18"/>
      <c r="E20" s="18"/>
      <c r="F20" s="18"/>
      <c r="G20" s="18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</row>
    <row r="21" spans="1:36" ht="18" customHeight="1" x14ac:dyDescent="0.25">
      <c r="B21" s="18"/>
      <c r="C21" s="18"/>
      <c r="D21" s="18"/>
      <c r="E21" s="18"/>
      <c r="F21" s="18"/>
      <c r="G21" s="18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</row>
    <row r="22" spans="1:36" ht="18" customHeight="1" x14ac:dyDescent="0.25">
      <c r="A22" s="12" t="s">
        <v>19</v>
      </c>
      <c r="B22" s="18"/>
      <c r="C22" s="18"/>
      <c r="D22" s="18"/>
      <c r="E22" s="18"/>
      <c r="F22" s="18"/>
      <c r="G22" s="18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1:36" ht="18" customHeight="1" x14ac:dyDescent="0.25">
      <c r="A23" s="2" t="s">
        <v>11</v>
      </c>
      <c r="B23" s="13">
        <v>598074471.68102002</v>
      </c>
      <c r="C23" s="13">
        <v>1167333048.1913719</v>
      </c>
      <c r="D23" s="13">
        <v>0</v>
      </c>
      <c r="E23" s="13">
        <v>426447891.634408</v>
      </c>
      <c r="F23" s="13">
        <v>30658088.553199999</v>
      </c>
      <c r="G23" s="13">
        <f>SUM(B23:F23)</f>
        <v>2222513500.0599995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</row>
    <row r="24" spans="1:36" ht="18" customHeight="1" x14ac:dyDescent="0.25">
      <c r="A24" s="2" t="s">
        <v>12</v>
      </c>
      <c r="B24" s="15">
        <v>-522592520.17000008</v>
      </c>
      <c r="C24" s="15">
        <v>-960803139.65999997</v>
      </c>
      <c r="D24" s="15">
        <v>0</v>
      </c>
      <c r="E24" s="15">
        <v>-437422281.70000005</v>
      </c>
      <c r="F24" s="15">
        <v>-50181698.689999998</v>
      </c>
      <c r="G24" s="15">
        <f t="shared" ref="G24:G29" si="2">SUM(B24:F24)</f>
        <v>-1970999640.22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</row>
    <row r="25" spans="1:36" ht="18" customHeight="1" x14ac:dyDescent="0.25">
      <c r="A25" s="2" t="s">
        <v>13</v>
      </c>
      <c r="B25" s="15">
        <v>0</v>
      </c>
      <c r="C25" s="15">
        <v>-177144097.75999999</v>
      </c>
      <c r="D25" s="15">
        <v>177144097.75999999</v>
      </c>
      <c r="E25" s="15">
        <v>0</v>
      </c>
      <c r="F25" s="15">
        <v>0</v>
      </c>
      <c r="G25" s="15">
        <f t="shared" si="2"/>
        <v>0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spans="1:36" ht="18" customHeight="1" x14ac:dyDescent="0.25">
      <c r="A26" s="2" t="s">
        <v>14</v>
      </c>
      <c r="B26" s="15">
        <v>-17121920.441916157</v>
      </c>
      <c r="C26" s="15">
        <v>-5988697.9680253025</v>
      </c>
      <c r="D26" s="15">
        <v>0</v>
      </c>
      <c r="E26" s="15">
        <v>-2691512.8575133444</v>
      </c>
      <c r="F26" s="15">
        <v>-3167745.7525451956</v>
      </c>
      <c r="G26" s="15">
        <f t="shared" si="2"/>
        <v>-28969877.02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1:36" ht="18" customHeight="1" x14ac:dyDescent="0.25">
      <c r="A27" s="2" t="s">
        <v>15</v>
      </c>
      <c r="B27" s="15">
        <v>1414637.4028021493</v>
      </c>
      <c r="C27" s="15">
        <v>310495.10326030833</v>
      </c>
      <c r="D27" s="15">
        <v>0</v>
      </c>
      <c r="E27" s="15">
        <v>49729.663097332676</v>
      </c>
      <c r="F27" s="15">
        <v>102368.54084023889</v>
      </c>
      <c r="G27" s="15">
        <f t="shared" si="2"/>
        <v>1877230.7100000291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1:36" ht="18" customHeight="1" x14ac:dyDescent="0.25">
      <c r="A28" s="2" t="s">
        <v>16</v>
      </c>
      <c r="B28" s="15">
        <v>-599983.64168000012</v>
      </c>
      <c r="C28" s="15">
        <v>-1174128.5717839999</v>
      </c>
      <c r="D28" s="15">
        <v>0</v>
      </c>
      <c r="E28" s="15">
        <v>-384953.00805599999</v>
      </c>
      <c r="F28" s="15">
        <v>-30656.098480000001</v>
      </c>
      <c r="G28" s="15">
        <f t="shared" si="2"/>
        <v>-2189721.3200000003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</row>
    <row r="29" spans="1:36" ht="18" customHeight="1" thickBot="1" x14ac:dyDescent="0.3">
      <c r="A29" s="2" t="s">
        <v>17</v>
      </c>
      <c r="B29" s="15">
        <v>14106457.540000001</v>
      </c>
      <c r="C29" s="15">
        <v>7801221</v>
      </c>
      <c r="D29" s="15">
        <v>0</v>
      </c>
      <c r="E29" s="15">
        <v>1002</v>
      </c>
      <c r="F29" s="15">
        <v>89195.25</v>
      </c>
      <c r="G29" s="15">
        <f t="shared" si="2"/>
        <v>21997875.789999999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</row>
    <row r="30" spans="1:36" ht="18" customHeight="1" thickTop="1" x14ac:dyDescent="0.25">
      <c r="A30" s="9" t="s">
        <v>20</v>
      </c>
      <c r="B30" s="17">
        <f t="shared" ref="B30:G30" si="3">SUM(B19+B23+B24+B25+B26+B27+B28+B29)</f>
        <v>5096911170.0751982</v>
      </c>
      <c r="C30" s="17">
        <f t="shared" si="3"/>
        <v>234314624.7771841</v>
      </c>
      <c r="D30" s="17">
        <f t="shared" si="3"/>
        <v>1194772094.390985</v>
      </c>
      <c r="E30" s="17">
        <f t="shared" si="3"/>
        <v>253393037.54931289</v>
      </c>
      <c r="F30" s="17">
        <f t="shared" si="3"/>
        <v>332876668.27974671</v>
      </c>
      <c r="G30" s="17">
        <f t="shared" si="3"/>
        <v>7112267595.0724287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</row>
    <row r="31" spans="1:36" ht="18" customHeight="1" x14ac:dyDescent="0.25">
      <c r="B31" s="19"/>
      <c r="C31" s="19"/>
      <c r="D31" s="19"/>
      <c r="E31" s="19"/>
      <c r="F31" s="19"/>
      <c r="G31" s="19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1:36" ht="18" customHeight="1" x14ac:dyDescent="0.25">
      <c r="B32" s="19">
        <f>B13+B24+B35</f>
        <v>-1518819856.5599999</v>
      </c>
      <c r="C32" s="19">
        <f t="shared" ref="C32:G32" si="4">C13+C24+C35</f>
        <v>-2970436292.8299999</v>
      </c>
      <c r="D32" s="19">
        <f t="shared" si="4"/>
        <v>0</v>
      </c>
      <c r="E32" s="19">
        <f t="shared" si="4"/>
        <v>-1367379050.6700001</v>
      </c>
      <c r="F32" s="19">
        <f t="shared" si="4"/>
        <v>-120032638.02</v>
      </c>
      <c r="G32" s="19">
        <f t="shared" si="4"/>
        <v>-5976667838.0799999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</row>
    <row r="33" spans="1:43" ht="18" customHeight="1" x14ac:dyDescent="0.25">
      <c r="A33" s="12" t="s">
        <v>21</v>
      </c>
      <c r="B33" s="18"/>
      <c r="C33" s="18"/>
      <c r="D33" s="18"/>
      <c r="E33" s="18"/>
      <c r="F33" s="18"/>
      <c r="G33" s="18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</row>
    <row r="34" spans="1:43" ht="18" customHeight="1" x14ac:dyDescent="0.25">
      <c r="A34" s="2" t="s">
        <v>11</v>
      </c>
      <c r="B34" s="13">
        <v>595870778.6395402</v>
      </c>
      <c r="C34" s="13">
        <v>1147077802.336802</v>
      </c>
      <c r="D34" s="13">
        <v>0</v>
      </c>
      <c r="E34" s="13">
        <v>356555794.53039598</v>
      </c>
      <c r="F34" s="13">
        <v>49104618.153262004</v>
      </c>
      <c r="G34" s="13">
        <f>SUM(B34:F34)</f>
        <v>2148608993.6600003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</row>
    <row r="35" spans="1:43" ht="18" customHeight="1" x14ac:dyDescent="0.25">
      <c r="A35" s="2" t="s">
        <v>12</v>
      </c>
      <c r="B35" s="20">
        <v>-541817276.53999984</v>
      </c>
      <c r="C35" s="20">
        <v>-1017316121.21</v>
      </c>
      <c r="D35" s="20">
        <v>0</v>
      </c>
      <c r="E35" s="20">
        <v>-455621318.13</v>
      </c>
      <c r="F35" s="20">
        <v>-46201762.530000001</v>
      </c>
      <c r="G35" s="15">
        <f t="shared" ref="G35:G40" si="5">SUM(B35:F35)</f>
        <v>-2060956478.4100001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</row>
    <row r="36" spans="1:43" ht="18" customHeight="1" x14ac:dyDescent="0.25">
      <c r="A36" s="21" t="s">
        <v>13</v>
      </c>
      <c r="B36" s="20">
        <v>0</v>
      </c>
      <c r="C36" s="20">
        <f>-101902346.95-5553703.7</f>
        <v>-107456050.65000001</v>
      </c>
      <c r="D36" s="20">
        <f>-C36</f>
        <v>107456050.65000001</v>
      </c>
      <c r="E36" s="20">
        <v>0</v>
      </c>
      <c r="F36" s="20">
        <v>0</v>
      </c>
      <c r="G36" s="15">
        <f t="shared" si="5"/>
        <v>0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</row>
    <row r="37" spans="1:43" ht="18" customHeight="1" x14ac:dyDescent="0.25">
      <c r="A37" s="2" t="s">
        <v>14</v>
      </c>
      <c r="B37" s="20">
        <v>-15581944.274149511</v>
      </c>
      <c r="C37" s="20">
        <v>-4799787.371220543</v>
      </c>
      <c r="D37" s="20">
        <v>0</v>
      </c>
      <c r="E37" s="20">
        <v>-2295053.1428972259</v>
      </c>
      <c r="F37" s="20">
        <v>-3112028.7517327233</v>
      </c>
      <c r="G37" s="15">
        <f t="shared" si="5"/>
        <v>-25788813.540000003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</row>
    <row r="38" spans="1:43" ht="18" customHeight="1" x14ac:dyDescent="0.25">
      <c r="A38" s="2" t="s">
        <v>15</v>
      </c>
      <c r="B38" s="20">
        <v>-1597180.1148900001</v>
      </c>
      <c r="C38" s="20">
        <v>-3049526.3340569995</v>
      </c>
      <c r="D38" s="20">
        <v>0</v>
      </c>
      <c r="E38" s="20">
        <v>-921670.24550999992</v>
      </c>
      <c r="F38" s="20">
        <v>-156283.215543</v>
      </c>
      <c r="G38" s="15">
        <f t="shared" si="5"/>
        <v>-5724659.9099999992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22"/>
      <c r="AL38" s="22"/>
      <c r="AM38" s="22"/>
      <c r="AN38" s="22"/>
      <c r="AO38" s="22"/>
      <c r="AP38" s="22"/>
      <c r="AQ38" s="22"/>
    </row>
    <row r="39" spans="1:43" ht="18" customHeight="1" x14ac:dyDescent="0.25">
      <c r="A39" s="2" t="s">
        <v>16</v>
      </c>
      <c r="B39" s="20">
        <v>3052516.84</v>
      </c>
      <c r="C39" s="20">
        <v>15907053.069999998</v>
      </c>
      <c r="D39" s="20">
        <v>0</v>
      </c>
      <c r="E39" s="20">
        <v>5740894</v>
      </c>
      <c r="F39" s="20">
        <v>23873.660000000003</v>
      </c>
      <c r="G39" s="15">
        <f t="shared" si="5"/>
        <v>24724337.569999997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</row>
    <row r="40" spans="1:43" ht="18" customHeight="1" thickBot="1" x14ac:dyDescent="0.3">
      <c r="A40" s="2" t="s">
        <v>17</v>
      </c>
      <c r="B40" s="20">
        <v>9675599.6326011419</v>
      </c>
      <c r="C40" s="20">
        <v>2294755.6307423026</v>
      </c>
      <c r="D40" s="20">
        <v>0</v>
      </c>
      <c r="E40" s="20">
        <v>493289.02599266788</v>
      </c>
      <c r="F40" s="20">
        <v>689234.65066387202</v>
      </c>
      <c r="G40" s="15">
        <f t="shared" si="5"/>
        <v>13152878.939999983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spans="1:43" ht="18" customHeight="1" thickTop="1" x14ac:dyDescent="0.25">
      <c r="A41" s="9" t="s">
        <v>22</v>
      </c>
      <c r="B41" s="17">
        <f t="shared" ref="B41:G41" si="6">SUM(B30+B34+B35+B36+B37+B38+B39+B40)</f>
        <v>5146513664.2582998</v>
      </c>
      <c r="C41" s="17">
        <f t="shared" si="6"/>
        <v>266972750.24945074</v>
      </c>
      <c r="D41" s="17">
        <f>SUM(D30+D34+D35+D36+D37+D38+D39+D40)</f>
        <v>1302228145.0409851</v>
      </c>
      <c r="E41" s="17">
        <f t="shared" si="6"/>
        <v>157344973.58729425</v>
      </c>
      <c r="F41" s="17">
        <f t="shared" si="6"/>
        <v>333224320.2463969</v>
      </c>
      <c r="G41" s="17">
        <f t="shared" si="6"/>
        <v>7206283853.3824291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  <row r="42" spans="1:43" ht="18" customHeight="1" x14ac:dyDescent="0.25">
      <c r="A42" s="9"/>
      <c r="B42" s="11"/>
      <c r="C42" s="11"/>
      <c r="D42" s="11"/>
      <c r="E42" s="11"/>
      <c r="F42" s="11"/>
      <c r="G42" s="11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</row>
    <row r="43" spans="1:43" ht="18" customHeight="1" x14ac:dyDescent="0.25">
      <c r="B43" s="18">
        <v>-2219446993.9400001</v>
      </c>
      <c r="C43" s="18">
        <v>-4197064888.6700001</v>
      </c>
      <c r="D43" s="18">
        <v>0</v>
      </c>
      <c r="E43" s="18">
        <v>-1790665413.3600001</v>
      </c>
      <c r="F43" s="18">
        <v>-157417391.19</v>
      </c>
      <c r="G43" s="18">
        <v>-8364594687.1599998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spans="1:43" ht="18" customHeight="1" x14ac:dyDescent="0.25">
      <c r="A44" s="12" t="s">
        <v>23</v>
      </c>
      <c r="B44" s="18"/>
      <c r="C44" s="18"/>
      <c r="D44" s="18"/>
      <c r="E44" s="18"/>
      <c r="F44" s="18"/>
      <c r="G44" s="18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</row>
    <row r="45" spans="1:43" ht="18" customHeight="1" x14ac:dyDescent="0.25">
      <c r="A45" s="2" t="s">
        <v>11</v>
      </c>
      <c r="B45" s="13">
        <v>585998845.820539</v>
      </c>
      <c r="C45" s="13">
        <v>1117381227.3094571</v>
      </c>
      <c r="D45" s="13">
        <v>0</v>
      </c>
      <c r="E45" s="13">
        <v>384359168.02709502</v>
      </c>
      <c r="F45" s="13">
        <v>58154625.842909001</v>
      </c>
      <c r="G45" s="13">
        <f>SUM(B45:F45)</f>
        <v>2145893867.0000002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</row>
    <row r="46" spans="1:43" ht="18" customHeight="1" x14ac:dyDescent="0.25">
      <c r="A46" s="2" t="s">
        <v>12</v>
      </c>
      <c r="B46" s="23">
        <v>-700627137.38</v>
      </c>
      <c r="C46" s="23">
        <v>-1226628595.8399999</v>
      </c>
      <c r="D46" s="23">
        <v>0</v>
      </c>
      <c r="E46" s="23">
        <v>-423286362.69000006</v>
      </c>
      <c r="F46" s="23">
        <v>-37384753.170000002</v>
      </c>
      <c r="G46" s="15">
        <f t="shared" ref="G46:G51" si="7">SUM(B46:F46)</f>
        <v>-2387926849.0799999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</row>
    <row r="47" spans="1:43" ht="18" customHeight="1" x14ac:dyDescent="0.25">
      <c r="A47" s="21" t="s">
        <v>13</v>
      </c>
      <c r="B47" s="23">
        <v>0</v>
      </c>
      <c r="C47" s="23">
        <v>94355843.209999993</v>
      </c>
      <c r="D47" s="23">
        <v>-94355843.209999993</v>
      </c>
      <c r="E47" s="23">
        <v>0</v>
      </c>
      <c r="F47" s="23">
        <v>0</v>
      </c>
      <c r="G47" s="15">
        <f t="shared" si="7"/>
        <v>0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1:43" ht="18" customHeight="1" x14ac:dyDescent="0.25">
      <c r="A48" s="2" t="s">
        <v>14</v>
      </c>
      <c r="B48" s="23">
        <v>-15647721.853666671</v>
      </c>
      <c r="C48" s="23">
        <v>-4890349.1852225363</v>
      </c>
      <c r="D48" s="23">
        <v>0</v>
      </c>
      <c r="E48" s="23">
        <v>-2464880.9902249584</v>
      </c>
      <c r="F48" s="23">
        <v>-3260069.1008858373</v>
      </c>
      <c r="G48" s="15">
        <f t="shared" si="7"/>
        <v>-26263021.130000003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</row>
    <row r="49" spans="1:36" ht="18" customHeight="1" x14ac:dyDescent="0.25">
      <c r="A49" s="2" t="s">
        <v>15</v>
      </c>
      <c r="B49" s="23">
        <v>4062944.8498362214</v>
      </c>
      <c r="C49" s="23">
        <v>1112709.4383062792</v>
      </c>
      <c r="D49" s="23">
        <v>0</v>
      </c>
      <c r="E49" s="23">
        <v>208222.90502434349</v>
      </c>
      <c r="F49" s="23">
        <v>271761.67683314183</v>
      </c>
      <c r="G49" s="15">
        <f t="shared" si="7"/>
        <v>5655638.8699999852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1:36" ht="18" customHeight="1" x14ac:dyDescent="0.25">
      <c r="A50" s="2" t="s">
        <v>16</v>
      </c>
      <c r="B50" s="23">
        <v>-1972037.9212509999</v>
      </c>
      <c r="C50" s="23">
        <v>-3755706.4263439998</v>
      </c>
      <c r="D50" s="23">
        <v>0</v>
      </c>
      <c r="E50" s="23">
        <v>-1376264.8936350001</v>
      </c>
      <c r="F50" s="23">
        <v>-197130.77876999998</v>
      </c>
      <c r="G50" s="15">
        <f t="shared" si="7"/>
        <v>-7301140.0199999996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</row>
    <row r="51" spans="1:36" ht="18" customHeight="1" thickBot="1" x14ac:dyDescent="0.3">
      <c r="A51" s="2" t="s">
        <v>17</v>
      </c>
      <c r="B51" s="23">
        <v>1778987.06</v>
      </c>
      <c r="C51" s="23">
        <v>110153</v>
      </c>
      <c r="D51" s="23">
        <v>0</v>
      </c>
      <c r="E51" s="23">
        <v>663145</v>
      </c>
      <c r="F51" s="23">
        <v>8365.61</v>
      </c>
      <c r="G51" s="15">
        <f t="shared" si="7"/>
        <v>2560650.67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</row>
    <row r="52" spans="1:36" ht="18" customHeight="1" thickTop="1" x14ac:dyDescent="0.25">
      <c r="A52" s="9" t="s">
        <v>9</v>
      </c>
      <c r="B52" s="24">
        <f t="shared" ref="B52:G52" si="8">SUM(B41+B45+B46+B47+B48+B49+B50+B51)</f>
        <v>5020107544.8337574</v>
      </c>
      <c r="C52" s="24">
        <f t="shared" si="8"/>
        <v>244658031.75564754</v>
      </c>
      <c r="D52" s="24">
        <f t="shared" si="8"/>
        <v>1207872301.8309851</v>
      </c>
      <c r="E52" s="24">
        <f t="shared" si="8"/>
        <v>115448000.94555363</v>
      </c>
      <c r="F52" s="24">
        <f t="shared" si="8"/>
        <v>350817120.32648319</v>
      </c>
      <c r="G52" s="24">
        <f t="shared" si="8"/>
        <v>6938902999.6924286</v>
      </c>
      <c r="H52" s="25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</row>
    <row r="53" spans="1:36" ht="18" customHeight="1" x14ac:dyDescent="0.25">
      <c r="A53" s="9"/>
      <c r="B53" s="26"/>
      <c r="C53" s="26"/>
      <c r="D53" s="26"/>
      <c r="E53" s="26"/>
      <c r="F53" s="26"/>
      <c r="G53" s="26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</row>
    <row r="54" spans="1:36" ht="18" customHeight="1" x14ac:dyDescent="0.25">
      <c r="B54" s="18"/>
      <c r="C54" s="18"/>
      <c r="D54" s="18"/>
      <c r="E54" s="18"/>
      <c r="F54" s="18"/>
      <c r="G54" s="18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</row>
    <row r="55" spans="1:36" ht="18" customHeight="1" x14ac:dyDescent="0.25">
      <c r="A55" s="12" t="s">
        <v>24</v>
      </c>
      <c r="B55" s="18"/>
      <c r="C55" s="18"/>
      <c r="D55" s="18"/>
      <c r="E55" s="18"/>
      <c r="F55" s="18"/>
      <c r="G55" s="18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</row>
    <row r="56" spans="1:36" ht="18" customHeight="1" x14ac:dyDescent="0.25">
      <c r="A56" s="2" t="s">
        <v>11</v>
      </c>
      <c r="B56" s="13">
        <f t="shared" ref="B56:G62" si="9">SUM(B12,B23,B34,B45)</f>
        <v>2366046000.2549391</v>
      </c>
      <c r="C56" s="13">
        <f t="shared" si="9"/>
        <v>4570089465.1370468</v>
      </c>
      <c r="D56" s="13">
        <f t="shared" si="9"/>
        <v>0</v>
      </c>
      <c r="E56" s="13">
        <f t="shared" si="9"/>
        <v>1725283935.2550812</v>
      </c>
      <c r="F56" s="13">
        <f t="shared" si="9"/>
        <v>169235603.41293302</v>
      </c>
      <c r="G56" s="13">
        <f t="shared" si="9"/>
        <v>8830655004.0599995</v>
      </c>
      <c r="H56" s="14"/>
      <c r="I56" s="27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</row>
    <row r="57" spans="1:36" ht="18" customHeight="1" x14ac:dyDescent="0.25">
      <c r="A57" s="2" t="s">
        <v>12</v>
      </c>
      <c r="B57" s="15">
        <f t="shared" si="9"/>
        <v>-2219446993.9400001</v>
      </c>
      <c r="C57" s="15">
        <f t="shared" si="9"/>
        <v>-4197064888.6700001</v>
      </c>
      <c r="D57" s="15">
        <f t="shared" si="9"/>
        <v>0</v>
      </c>
      <c r="E57" s="15">
        <f t="shared" si="9"/>
        <v>-1790665413.3600001</v>
      </c>
      <c r="F57" s="15">
        <f t="shared" si="9"/>
        <v>-157417391.19</v>
      </c>
      <c r="G57" s="15">
        <f t="shared" si="9"/>
        <v>-8364594687.1599998</v>
      </c>
      <c r="H57" s="14"/>
      <c r="I57" s="2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</row>
    <row r="58" spans="1:36" ht="18" customHeight="1" x14ac:dyDescent="0.25">
      <c r="A58" s="21" t="s">
        <v>13</v>
      </c>
      <c r="B58" s="15">
        <f t="shared" si="9"/>
        <v>0</v>
      </c>
      <c r="C58" s="15">
        <f t="shared" si="9"/>
        <v>-330647538.19999999</v>
      </c>
      <c r="D58" s="15">
        <f t="shared" si="9"/>
        <v>330647538.19999999</v>
      </c>
      <c r="E58" s="15">
        <f t="shared" si="9"/>
        <v>0</v>
      </c>
      <c r="F58" s="15">
        <f t="shared" si="9"/>
        <v>0</v>
      </c>
      <c r="G58" s="15">
        <f t="shared" si="9"/>
        <v>0</v>
      </c>
      <c r="H58" s="16"/>
      <c r="I58" s="27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</row>
    <row r="59" spans="1:36" ht="18" customHeight="1" x14ac:dyDescent="0.25">
      <c r="A59" s="2" t="s">
        <v>14</v>
      </c>
      <c r="B59" s="15">
        <f t="shared" si="9"/>
        <v>-65621006.286626361</v>
      </c>
      <c r="C59" s="15">
        <f t="shared" si="9"/>
        <v>-21021171.758392625</v>
      </c>
      <c r="D59" s="15">
        <f t="shared" si="9"/>
        <v>0</v>
      </c>
      <c r="E59" s="15">
        <f t="shared" si="9"/>
        <v>-9849288.0560975112</v>
      </c>
      <c r="F59" s="15">
        <f t="shared" si="9"/>
        <v>-12710459.178883512</v>
      </c>
      <c r="G59" s="15">
        <f t="shared" si="9"/>
        <v>-109201925.28</v>
      </c>
      <c r="H59" s="16"/>
      <c r="I59" s="27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</row>
    <row r="60" spans="1:36" ht="18" customHeight="1" x14ac:dyDescent="0.25">
      <c r="A60" s="2" t="s">
        <v>15</v>
      </c>
      <c r="B60" s="15">
        <f t="shared" si="9"/>
        <v>8595511.3270002436</v>
      </c>
      <c r="C60" s="15">
        <f t="shared" si="9"/>
        <v>-673894.20966334292</v>
      </c>
      <c r="D60" s="15">
        <f t="shared" si="9"/>
        <v>0</v>
      </c>
      <c r="E60" s="15">
        <f t="shared" si="9"/>
        <v>-481680.98240909516</v>
      </c>
      <c r="F60" s="15">
        <f t="shared" si="9"/>
        <v>559866.69935794198</v>
      </c>
      <c r="G60" s="15">
        <f t="shared" si="9"/>
        <v>7999802.8342857473</v>
      </c>
      <c r="H60" s="16"/>
      <c r="I60" s="27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</row>
    <row r="61" spans="1:36" ht="18" customHeight="1" x14ac:dyDescent="0.25">
      <c r="A61" s="2" t="s">
        <v>16</v>
      </c>
      <c r="B61" s="15">
        <f t="shared" si="9"/>
        <v>-1880431.8809330007</v>
      </c>
      <c r="C61" s="15">
        <f t="shared" si="9"/>
        <v>6393546.6314999983</v>
      </c>
      <c r="D61" s="15">
        <f t="shared" si="9"/>
        <v>0</v>
      </c>
      <c r="E61" s="15">
        <f t="shared" si="9"/>
        <v>1955115.1507269996</v>
      </c>
      <c r="F61" s="15">
        <f t="shared" si="9"/>
        <v>-325732.33129400003</v>
      </c>
      <c r="G61" s="15">
        <f t="shared" si="9"/>
        <v>6142497.5699999966</v>
      </c>
      <c r="H61" s="16"/>
      <c r="I61" s="27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</row>
    <row r="62" spans="1:36" ht="18" customHeight="1" thickBot="1" x14ac:dyDescent="0.3">
      <c r="A62" s="2" t="s">
        <v>17</v>
      </c>
      <c r="B62" s="15">
        <f t="shared" si="9"/>
        <v>27143919.78144614</v>
      </c>
      <c r="C62" s="15">
        <f t="shared" si="9"/>
        <v>10208117.545912303</v>
      </c>
      <c r="D62" s="15">
        <f t="shared" si="9"/>
        <v>0</v>
      </c>
      <c r="E62" s="15">
        <f t="shared" si="9"/>
        <v>1159135.5523876678</v>
      </c>
      <c r="F62" s="15">
        <f t="shared" si="9"/>
        <v>800663.230253872</v>
      </c>
      <c r="G62" s="15">
        <f t="shared" si="9"/>
        <v>39311836.109999985</v>
      </c>
      <c r="H62" s="16"/>
      <c r="I62" s="27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</row>
    <row r="63" spans="1:36" ht="18" customHeight="1" thickTop="1" x14ac:dyDescent="0.25">
      <c r="A63" s="28" t="s">
        <v>25</v>
      </c>
      <c r="B63" s="24">
        <f t="shared" ref="B63:G63" si="10">SUM(B56,B57,B58,B59,B60,B61,B62,B8)</f>
        <v>5020107544.8337574</v>
      </c>
      <c r="C63" s="24">
        <f t="shared" si="10"/>
        <v>244658031.7556476</v>
      </c>
      <c r="D63" s="24">
        <f t="shared" si="10"/>
        <v>1207872301.8309851</v>
      </c>
      <c r="E63" s="24">
        <f t="shared" si="10"/>
        <v>115448000.94555371</v>
      </c>
      <c r="F63" s="24">
        <f t="shared" si="10"/>
        <v>350817120.32648313</v>
      </c>
      <c r="G63" s="24">
        <f t="shared" si="10"/>
        <v>6938902999.6924286</v>
      </c>
      <c r="H63" s="14"/>
      <c r="I63" s="27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</row>
    <row r="64" spans="1:36" x14ac:dyDescent="0.25">
      <c r="B64" s="26"/>
      <c r="C64" s="26"/>
      <c r="D64" s="26"/>
      <c r="E64" s="26"/>
      <c r="F64" s="26"/>
      <c r="G64" s="26"/>
      <c r="H64" s="27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</row>
    <row r="65" spans="1:36" x14ac:dyDescent="0.25">
      <c r="A65" s="29" t="s">
        <v>26</v>
      </c>
      <c r="B65" s="30">
        <f>SUM(B57)/$G57</f>
        <v>0.26533825928791782</v>
      </c>
      <c r="C65" s="30">
        <f>SUM(C57)/$G57</f>
        <v>0.50176548244622887</v>
      </c>
      <c r="D65" s="30">
        <f>SUM(D57)/$G57</f>
        <v>0</v>
      </c>
      <c r="E65" s="30">
        <f>SUM(E57)/$G57</f>
        <v>0.21407677004466766</v>
      </c>
      <c r="F65" s="30">
        <f>SUM(F57)/$G57</f>
        <v>1.8819488221185687E-2</v>
      </c>
      <c r="G65" s="30">
        <f>SUM(B65:F65)</f>
        <v>1</v>
      </c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</row>
    <row r="66" spans="1:36" x14ac:dyDescent="0.25">
      <c r="B66" s="31"/>
      <c r="C66" s="31"/>
      <c r="D66" s="31"/>
      <c r="E66" s="31"/>
      <c r="F66" s="31"/>
      <c r="G66" s="31"/>
    </row>
    <row r="67" spans="1:36" x14ac:dyDescent="0.25">
      <c r="B67" s="31"/>
      <c r="C67" s="31"/>
      <c r="D67" s="31"/>
      <c r="E67" s="31"/>
      <c r="F67" s="31"/>
      <c r="G67" s="31"/>
    </row>
    <row r="69" spans="1:36" x14ac:dyDescent="0.25">
      <c r="H69" s="11"/>
    </row>
  </sheetData>
  <mergeCells count="3">
    <mergeCell ref="A1:G1"/>
    <mergeCell ref="A2:G2"/>
    <mergeCell ref="A3:G3"/>
  </mergeCells>
  <pageMargins left="1" right="1" top="1.25" bottom="1.25" header="0.5" footer="0.5"/>
  <pageSetup scale="49" orientation="portrait" r:id="rId1"/>
  <headerFooter alignWithMargins="0">
    <oddHeader>&amp;LUniversal Service 
Administrative Company &amp;R&amp;"Times New Roman,Bold"&amp;12Appendix M03
2Q 2014
Page &amp;P of &amp;N</oddHeader>
    <oddFooter>&amp;LUSAC&amp;CUnaudited&amp;RJanuary 31,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M03 - 2013 Cash Basis</vt:lpstr>
      <vt:lpstr>'M03 - 2013 Cash Basis'!Print_Area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Jarvis</dc:creator>
  <cp:lastModifiedBy>Monica Jarvis</cp:lastModifiedBy>
  <cp:lastPrinted>2014-01-15T16:10:25Z</cp:lastPrinted>
  <dcterms:created xsi:type="dcterms:W3CDTF">2014-01-15T16:02:17Z</dcterms:created>
  <dcterms:modified xsi:type="dcterms:W3CDTF">2014-01-15T16:12:37Z</dcterms:modified>
</cp:coreProperties>
</file>