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W:\Performance Assessment and Reporting\Public\FCC Filings Preparation\2018 Filing\2Q2018\Step 2 - Filing Finished\Excel\M0\"/>
    </mc:Choice>
  </mc:AlternateContent>
  <bookViews>
    <workbookView xWindow="0" yWindow="0" windowWidth="23040" windowHeight="9396"/>
  </bookViews>
  <sheets>
    <sheet name="M04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___Feb1">'[1]Aged AR'!$A$2:$J$8</definedName>
    <definedName name="___Feb1">'[1]Aged AR'!$A$2:$J$8</definedName>
    <definedName name="__Feb1">'[1]Aged AR'!$A$2:$J$8</definedName>
    <definedName name="_Feb1">'[1]Aged AR'!$A$2:$J$8</definedName>
    <definedName name="AGE_BALANCES">#REF!</definedName>
    <definedName name="AGED_BALANCES">#REF!</definedName>
    <definedName name="Amount">[2]Sheet1!$H$8:$H$9</definedName>
    <definedName name="AR">#REF!</definedName>
    <definedName name="AS2DocOpenMode" hidden="1">"AS2DocumentEdit"</definedName>
    <definedName name="AS2HasNoAutoHeaderFooter" hidden="1">" "</definedName>
    <definedName name="AS2ReportLS" hidden="1">1</definedName>
    <definedName name="AS2SyncStepLS" hidden="1">0</definedName>
    <definedName name="AS2tic" hidden="1">#REF!</definedName>
    <definedName name="AS2TickmarkLS" hidden="1">#REF!</definedName>
    <definedName name="AS2VersionLS" hidden="1">300</definedName>
    <definedName name="asdfah">#REF!</definedName>
    <definedName name="August">#REF!</definedName>
    <definedName name="BG_Del" hidden="1">15</definedName>
    <definedName name="BG_Ins" hidden="1">4</definedName>
    <definedName name="BG_Mod" hidden="1">6</definedName>
    <definedName name="BILLING_PROVIDER">#REF!</definedName>
    <definedName name="CONSOLIDATED_bAL">#REF!</definedName>
    <definedName name="consolidated_balance_with_names_930">#REF!</definedName>
    <definedName name="detail_inactive">#REF!</definedName>
    <definedName name="Disb">#REF!</definedName>
    <definedName name="feap">'[1]Aged AR'!$A$2:$J$8</definedName>
    <definedName name="Feb">'[3]Aged AR'!$A$2:$J$8</definedName>
    <definedName name="gtgh">'[4]Aged AR'!$A$2:$J$8</definedName>
    <definedName name="june">'[5]Aged AR'!$A$2:$J$8</definedName>
    <definedName name="June.">#REF!</definedName>
    <definedName name="kou">'[4]Aged AR'!$A$2:$J$8</definedName>
    <definedName name="lkajdf">'[4]Aged AR'!$A$2:$J$8</definedName>
    <definedName name="May">#REF!</definedName>
    <definedName name="netting">#REF!</definedName>
    <definedName name="number">#REF!</definedName>
    <definedName name="old">#REF!</definedName>
    <definedName name="_xlnm.Print_Area" localSheetId="0">'M04'!$A$1:$I$72</definedName>
    <definedName name="qFRNBalance">#REF!</definedName>
    <definedName name="qFRNBalanceDelta">#REF!</definedName>
    <definedName name="qIssuedCommitAdjs">#REF!</definedName>
    <definedName name="Query1">#REF!</definedName>
    <definedName name="Results">#REF!</definedName>
    <definedName name="rob">#REF!</definedName>
    <definedName name="S_Adjust_GT">'[6]p.1 Lead'!#REF!</definedName>
    <definedName name="S_AJE_Tot_GT">'[6]p.1 Lead'!#REF!</definedName>
    <definedName name="S_CY_Beg_GT">'[6]p.1 Lead'!#REF!</definedName>
    <definedName name="S_CY_End_GT">'[6]p.1 Lead'!#REF!</definedName>
    <definedName name="S_PY_End_GT">'[6]p.1 Lead'!#REF!</definedName>
    <definedName name="S_RJE_Tot_GT">'[6]p.1 Lead'!#REF!</definedName>
    <definedName name="SM_BALANCES">#REF!</definedName>
    <definedName name="Spec">#REF!</definedName>
    <definedName name="spec1">#REF!</definedName>
    <definedName name="zane">'[7]Aged AR'!$A$2:$J$8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8" i="1" l="1"/>
  <c r="F69" i="1"/>
  <c r="F67" i="1"/>
  <c r="F66" i="1"/>
  <c r="F65" i="1"/>
  <c r="F64" i="1"/>
  <c r="F63" i="1"/>
  <c r="F62" i="1"/>
  <c r="F61" i="1"/>
  <c r="F60" i="1"/>
  <c r="F59" i="1"/>
  <c r="E51" i="1" l="1"/>
  <c r="D51" i="1"/>
  <c r="C51" i="1"/>
  <c r="B51" i="1"/>
  <c r="F53" i="1"/>
  <c r="F54" i="1"/>
  <c r="F43" i="1"/>
  <c r="F44" i="1"/>
  <c r="F45" i="1"/>
  <c r="F46" i="1"/>
  <c r="F47" i="1"/>
  <c r="F48" i="1"/>
  <c r="F49" i="1"/>
  <c r="F50" i="1"/>
  <c r="F52" i="1"/>
  <c r="F42" i="1"/>
  <c r="F51" i="1" l="1"/>
  <c r="F71" i="1" l="1"/>
  <c r="C55" i="1"/>
  <c r="C72" i="1" s="1"/>
  <c r="E55" i="1"/>
  <c r="E72" i="1" s="1"/>
  <c r="D55" i="1"/>
  <c r="D72" i="1" s="1"/>
  <c r="F37" i="1"/>
  <c r="F36" i="1"/>
  <c r="F35" i="1"/>
  <c r="F34" i="1"/>
  <c r="F33" i="1"/>
  <c r="F32" i="1"/>
  <c r="F31" i="1"/>
  <c r="F30" i="1"/>
  <c r="F28" i="1"/>
  <c r="F27" i="1"/>
  <c r="D38" i="1"/>
  <c r="X21" i="1"/>
  <c r="F21" i="1"/>
  <c r="X20" i="1"/>
  <c r="X19" i="1"/>
  <c r="F19" i="1"/>
  <c r="Y22" i="1"/>
  <c r="X18" i="1"/>
  <c r="F18" i="1"/>
  <c r="F17" i="1"/>
  <c r="F16" i="1"/>
  <c r="F15" i="1"/>
  <c r="F14" i="1"/>
  <c r="E22" i="1"/>
  <c r="F13" i="1"/>
  <c r="F12" i="1"/>
  <c r="F11" i="1"/>
  <c r="D22" i="1"/>
  <c r="F10" i="1"/>
  <c r="C22" i="1"/>
  <c r="H4" i="1"/>
  <c r="X22" i="1" l="1"/>
  <c r="C38" i="1"/>
  <c r="E38" i="1"/>
  <c r="F26" i="1"/>
  <c r="B55" i="1"/>
  <c r="B72" i="1" s="1"/>
  <c r="F7" i="1"/>
  <c r="F22" i="1" s="1"/>
  <c r="Z18" i="1"/>
  <c r="AB18" i="1" s="1"/>
  <c r="B22" i="1"/>
  <c r="B38" i="1" s="1"/>
  <c r="F38" i="1" l="1"/>
  <c r="F55" i="1" s="1"/>
  <c r="F72" i="1" s="1"/>
</calcChain>
</file>

<file path=xl/sharedStrings.xml><?xml version="1.0" encoding="utf-8"?>
<sst xmlns="http://schemas.openxmlformats.org/spreadsheetml/2006/main" count="70" uniqueCount="33">
  <si>
    <t>FUND BALANCE - ACCRUAL BASIS</t>
  </si>
  <si>
    <t>SL Program</t>
  </si>
  <si>
    <t>High Cost Program</t>
  </si>
  <si>
    <t>Low Income Program</t>
  </si>
  <si>
    <t>RHC Program</t>
  </si>
  <si>
    <t>Total</t>
  </si>
  <si>
    <t>Fund Balance 12/31/16</t>
  </si>
  <si>
    <t>First Q 2017 Activity:</t>
  </si>
  <si>
    <t>Billings</t>
  </si>
  <si>
    <t>Late Charges net of waived</t>
  </si>
  <si>
    <t>Late Filing fee</t>
  </si>
  <si>
    <t>Deferred Payment Plan Fees</t>
  </si>
  <si>
    <t>Bad Debt expense</t>
  </si>
  <si>
    <t>Bad Debt expense (COMAD)</t>
  </si>
  <si>
    <t>Program Disbursements</t>
  </si>
  <si>
    <t>Future Funded Expenses</t>
  </si>
  <si>
    <t>SLD</t>
  </si>
  <si>
    <t>Admin Expenses</t>
  </si>
  <si>
    <t>HC</t>
  </si>
  <si>
    <t>Interest Income</t>
  </si>
  <si>
    <t>LI</t>
  </si>
  <si>
    <t>Revenue Accrual</t>
  </si>
  <si>
    <t>RHC</t>
  </si>
  <si>
    <t>Fund Balance 3/31/17</t>
  </si>
  <si>
    <t>Second Q 2017 Activity:</t>
  </si>
  <si>
    <t>Fund Balance 6/30/17</t>
  </si>
  <si>
    <t>Third Q 2017 Activity:</t>
  </si>
  <si>
    <t>Allocated Depreciation Expense OTA</t>
  </si>
  <si>
    <t>Fund Balance 9/30/17</t>
  </si>
  <si>
    <t>Fourth Q 2017 Activity:</t>
  </si>
  <si>
    <t>Fund Balance 12/31/17</t>
  </si>
  <si>
    <t>Inter-Program Transfers</t>
  </si>
  <si>
    <t>UNIVERSAL SERVICE FUND ACTIVITY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</si>
</sst>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5" formatCode="&quot;$&quot;#,##0_);\(&quot;$&quot;#,##0\)"/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0"/>
      <name val="Arial"/>
    </font>
    <font>
      <b/>
      <sz val="12"/>
      <name val="Times New Roman"/>
      <family val="1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0" fontId="2" fillId="0" borderId="0"/>
  </cellStyleXfs>
  <cellXfs count="34">
    <xf numFmtId="0" fontId="0" fillId="0" borderId="0" xfId="0"/>
    <xf numFmtId="0" fontId="1" fillId="0" borderId="0" xfId="0" applyFont="1" applyFill="1" applyAlignment="1">
      <alignment horizontal="centerContinuous"/>
    </xf>
    <xf numFmtId="39" fontId="3" fillId="0" borderId="0" xfId="3" applyFont="1" applyAlignment="1">
      <alignment horizontal="centerContinuous"/>
    </xf>
    <xf numFmtId="0" fontId="3" fillId="0" borderId="0" xfId="0" applyFont="1"/>
    <xf numFmtId="39" fontId="3" fillId="0" borderId="0" xfId="3" applyFont="1" applyAlignment="1">
      <alignment horizontal="centerContinuous" wrapText="1"/>
    </xf>
    <xf numFmtId="43" fontId="3" fillId="0" borderId="0" xfId="1" applyFont="1"/>
    <xf numFmtId="0" fontId="3" fillId="0" borderId="0" xfId="3" applyNumberFormat="1" applyFont="1" applyAlignment="1">
      <alignment horizontal="center"/>
    </xf>
    <xf numFmtId="0" fontId="3" fillId="0" borderId="0" xfId="0" applyFont="1" applyFill="1"/>
    <xf numFmtId="39" fontId="3" fillId="0" borderId="0" xfId="3" applyFont="1"/>
    <xf numFmtId="39" fontId="3" fillId="0" borderId="1" xfId="3" applyFont="1" applyBorder="1" applyAlignment="1">
      <alignment horizontal="center"/>
    </xf>
    <xf numFmtId="39" fontId="3" fillId="0" borderId="0" xfId="3" applyFont="1" applyBorder="1" applyAlignment="1">
      <alignment horizontal="center"/>
    </xf>
    <xf numFmtId="37" fontId="3" fillId="0" borderId="0" xfId="0" applyNumberFormat="1" applyFont="1"/>
    <xf numFmtId="0" fontId="4" fillId="0" borderId="0" xfId="0" applyFont="1" applyFill="1"/>
    <xf numFmtId="5" fontId="4" fillId="0" borderId="2" xfId="3" applyNumberFormat="1" applyFont="1" applyBorder="1"/>
    <xf numFmtId="5" fontId="4" fillId="0" borderId="2" xfId="3" applyNumberFormat="1" applyFont="1" applyFill="1" applyBorder="1"/>
    <xf numFmtId="39" fontId="4" fillId="0" borderId="0" xfId="3" applyFont="1" applyBorder="1"/>
    <xf numFmtId="0" fontId="4" fillId="0" borderId="0" xfId="0" applyFont="1"/>
    <xf numFmtId="37" fontId="3" fillId="0" borderId="0" xfId="3" applyNumberFormat="1" applyFont="1"/>
    <xf numFmtId="0" fontId="4" fillId="0" borderId="1" xfId="0" applyFont="1" applyFill="1" applyBorder="1"/>
    <xf numFmtId="37" fontId="3" fillId="0" borderId="0" xfId="3" applyNumberFormat="1" applyFont="1" applyFill="1"/>
    <xf numFmtId="5" fontId="3" fillId="0" borderId="0" xfId="3" applyNumberFormat="1" applyFont="1" applyFill="1"/>
    <xf numFmtId="39" fontId="3" fillId="0" borderId="0" xfId="3" applyFont="1" applyFill="1"/>
    <xf numFmtId="164" fontId="3" fillId="0" borderId="0" xfId="3" applyNumberFormat="1" applyFont="1"/>
    <xf numFmtId="43" fontId="3" fillId="0" borderId="0" xfId="3" applyNumberFormat="1" applyFont="1"/>
    <xf numFmtId="10" fontId="3" fillId="0" borderId="0" xfId="2" applyNumberFormat="1" applyFont="1"/>
    <xf numFmtId="37" fontId="3" fillId="0" borderId="0" xfId="3" applyNumberFormat="1" applyFont="1" applyFill="1" applyBorder="1"/>
    <xf numFmtId="5" fontId="4" fillId="0" borderId="3" xfId="3" applyNumberFormat="1" applyFont="1" applyBorder="1"/>
    <xf numFmtId="164" fontId="3" fillId="0" borderId="0" xfId="3" applyNumberFormat="1" applyFont="1" applyFill="1"/>
    <xf numFmtId="9" fontId="4" fillId="0" borderId="0" xfId="3" applyNumberFormat="1" applyFont="1" applyFill="1"/>
    <xf numFmtId="43" fontId="3" fillId="0" borderId="0" xfId="0" applyNumberFormat="1" applyFont="1" applyFill="1"/>
    <xf numFmtId="43" fontId="3" fillId="0" borderId="0" xfId="0" applyNumberFormat="1" applyFont="1"/>
    <xf numFmtId="5" fontId="4" fillId="0" borderId="0" xfId="3" applyNumberFormat="1" applyFont="1" applyBorder="1"/>
    <xf numFmtId="0" fontId="4" fillId="0" borderId="0" xfId="3" applyNumberFormat="1" applyFont="1" applyAlignment="1">
      <alignment horizontal="center"/>
    </xf>
    <xf numFmtId="0" fontId="1" fillId="0" borderId="0" xfId="4" applyFont="1" applyFill="1" applyAlignment="1">
      <alignment horizontal="center"/>
    </xf>
  </cellXfs>
  <cellStyles count="5">
    <cellStyle name="Comma" xfId="1" builtinId="3"/>
    <cellStyle name="Comma_Copy of ACCRUAL TEMPLATE" xfId="3"/>
    <cellStyle name="Normal" xfId="0" builtinId="0"/>
    <cellStyle name="Normal 13" xfId="4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um\dmcl\00015d8a\wd-3r5z5f1\8002449a\AP%20SCHEDULES\Documents%20and%20Settings\cchua\Local%20Settings\Temporary%20Internet%20Files\OLK13\AP%20DEC'03\AP%20NOV%20'03\AP%20OCT'03\AP%20AUG'03\June%20Final%20Binder\Documents%20and%20Settings\jgrace005\My%20Docu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isbursements\Data\Disb%20P%20&amp;%20P\QC\QC%20Sign-Off%20SLD-RHC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WTSRV\Profiles\ebime\Temporary%20Internet%20Files\OLK3\June%20Final%20Binder\Documents%20and%20Settings\jgrace005\My%20Documents\Accounts%20Receivable\January\January%20AR%20Binder,%20v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WTSRV\Profiles\ebime\Temporary%20Internet%20Files\OLK3\June%20Final%20Binder\DOCUME~1\JGRACE~1\LOCALS~1\Temp\January%20AR%20Binder,%20v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JUNE%20FINAL%20BINDER\Documents%20and%20Settings\jgrace005\My%20Documents\Accounts%20Receivable\January\January%20AR%20Binder,%20v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11.1%20USAC%20Property%20Combined%20Leadsheet%20at%2012%2031%2005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P%20SCHEDULES\Documents%20and%20Settings\cchua\Local%20Settings\Temporary%20Internet%20Files\OLK13\AP%20DEC'03\AP%20NOV%20'03\AP%20OCT'03\AP%20AUG'03\June%20Final%20Binder\DOCUME~1\JGRACE~1\LOCALS~1\Temp\January%20AR%20Binder,%20v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 Schedule "/>
      <sheetName val="Billing Check Sheet"/>
      <sheetName val="AR Schedule"/>
      <sheetName val="Jan Billing Summary"/>
      <sheetName val="SM Charges"/>
      <sheetName val="Contributors"/>
      <sheetName val="LIRE"/>
      <sheetName val="Deminimis "/>
      <sheetName val="SM adj-crd"/>
      <sheetName val="AR Transfers Exception"/>
      <sheetName val="Applied Disbursements"/>
      <sheetName val="Jan netting"/>
      <sheetName val=" Late Payment Fees"/>
      <sheetName val=" Late Fee Credits"/>
      <sheetName val=" Late Filing Fee"/>
      <sheetName val="Invoice Exception Jan"/>
      <sheetName val="monthly Collection Summary  "/>
      <sheetName val="Billing Exception Jan"/>
      <sheetName val="Aged AR"/>
      <sheetName val="Collection Summary "/>
      <sheetName val="Cumulative Billing Summary"/>
      <sheetName val="1-Close proced"/>
      <sheetName val="Age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2">
          <cell r="A2" t="str">
            <v>HC</v>
          </cell>
          <cell r="B2">
            <v>298747223.72039974</v>
          </cell>
          <cell r="C2">
            <v>218292355.98209971</v>
          </cell>
          <cell r="D2">
            <v>23057669.622699998</v>
          </cell>
          <cell r="E2">
            <v>11160004.711700004</v>
          </cell>
          <cell r="F2">
            <v>3258303.5068999999</v>
          </cell>
          <cell r="G2">
            <v>5126567.7397999987</v>
          </cell>
          <cell r="H2">
            <v>4027754.659</v>
          </cell>
          <cell r="I2">
            <v>8054168.8806000017</v>
          </cell>
          <cell r="J2">
            <v>25770398.617600009</v>
          </cell>
        </row>
        <row r="3">
          <cell r="A3" t="str">
            <v>LI</v>
          </cell>
          <cell r="B3">
            <v>71029351.56859985</v>
          </cell>
          <cell r="C3">
            <v>51750514.828199863</v>
          </cell>
          <cell r="D3">
            <v>5201225.6768000005</v>
          </cell>
          <cell r="E3">
            <v>2665251.6078000003</v>
          </cell>
          <cell r="F3">
            <v>784778.60419999983</v>
          </cell>
          <cell r="G3">
            <v>1346357.1326000001</v>
          </cell>
          <cell r="H3">
            <v>1055181.3858</v>
          </cell>
          <cell r="I3">
            <v>2000356.0744</v>
          </cell>
          <cell r="J3">
            <v>6225686.258799999</v>
          </cell>
        </row>
        <row r="4">
          <cell r="A4" t="str">
            <v>RHC</v>
          </cell>
          <cell r="B4">
            <v>1819793.9617000001</v>
          </cell>
          <cell r="C4">
            <v>913077.03649999981</v>
          </cell>
          <cell r="D4">
            <v>262517.50359999994</v>
          </cell>
          <cell r="E4">
            <v>129116.86020000001</v>
          </cell>
          <cell r="F4">
            <v>37293.473100000003</v>
          </cell>
          <cell r="G4">
            <v>62623.223399999981</v>
          </cell>
          <cell r="H4">
            <v>50196.913200000003</v>
          </cell>
          <cell r="I4">
            <v>80832.968400000012</v>
          </cell>
          <cell r="J4">
            <v>284135.98330000014</v>
          </cell>
        </row>
        <row r="5">
          <cell r="A5" t="str">
            <v>SLC</v>
          </cell>
          <cell r="B5">
            <v>207029842.36509979</v>
          </cell>
          <cell r="C5">
            <v>146512260.73449981</v>
          </cell>
          <cell r="D5">
            <v>15861241.023800001</v>
          </cell>
          <cell r="E5">
            <v>8331443.7881000014</v>
          </cell>
          <cell r="F5">
            <v>2277966.8001999999</v>
          </cell>
          <cell r="G5">
            <v>4490979.9084999999</v>
          </cell>
          <cell r="H5">
            <v>3514184.7073999997</v>
          </cell>
          <cell r="I5">
            <v>6861054.0946000014</v>
          </cell>
          <cell r="J5">
            <v>19180711.308000002</v>
          </cell>
        </row>
        <row r="6">
          <cell r="A6" t="str">
            <v>Cr</v>
          </cell>
          <cell r="B6">
            <v>-49715121.904399946</v>
          </cell>
          <cell r="C6">
            <v>-49715121.904399946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</row>
        <row r="7">
          <cell r="A7" t="str">
            <v>Lat</v>
          </cell>
          <cell r="B7">
            <v>10496314.2732</v>
          </cell>
          <cell r="C7">
            <v>878522.63989999995</v>
          </cell>
          <cell r="D7">
            <v>614029.72210000013</v>
          </cell>
          <cell r="E7">
            <v>623270.14110000012</v>
          </cell>
          <cell r="F7">
            <v>530460.41009999998</v>
          </cell>
          <cell r="G7">
            <v>445384.3175</v>
          </cell>
          <cell r="H7">
            <v>450258.69619999989</v>
          </cell>
          <cell r="I7">
            <v>2200597.3134000003</v>
          </cell>
          <cell r="J7">
            <v>4753791.0328999991</v>
          </cell>
        </row>
        <row r="8">
          <cell r="A8" t="str">
            <v>Other</v>
          </cell>
          <cell r="B8">
            <v>11236436.5178</v>
          </cell>
          <cell r="C8">
            <v>577841.5368</v>
          </cell>
          <cell r="D8">
            <v>520415.30049999995</v>
          </cell>
          <cell r="E8">
            <v>7101041.7340000002</v>
          </cell>
          <cell r="F8">
            <v>246873.05</v>
          </cell>
          <cell r="G8">
            <v>1.3900000000000001E-2</v>
          </cell>
          <cell r="H8">
            <v>141119.26999999999</v>
          </cell>
          <cell r="I8">
            <v>1300864.3688000001</v>
          </cell>
          <cell r="J8">
            <v>1348281.2438000001</v>
          </cell>
        </row>
      </sheetData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>
        <row r="8">
          <cell r="H8" t="str">
            <v>SLD Disbursement</v>
          </cell>
        </row>
        <row r="9">
          <cell r="H9" t="str">
            <v>RHC Disbursement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 Schedule "/>
      <sheetName val="Billing Check Sheet"/>
      <sheetName val="AR Schedule"/>
      <sheetName val="Jan Billing Summary"/>
      <sheetName val="SM Charges"/>
      <sheetName val="Contributors"/>
      <sheetName val="LIRE"/>
      <sheetName val="Deminimis "/>
      <sheetName val="SM adj-crd"/>
      <sheetName val="AR Transfers Exception"/>
      <sheetName val="Applied Disbursements"/>
      <sheetName val="Jan netting"/>
      <sheetName val=" Late Payment Fees"/>
      <sheetName val=" Late Fee Credits"/>
      <sheetName val=" Late Filing Fee"/>
      <sheetName val="Invoice Exception Jan"/>
      <sheetName val="monthly Collection Summary  "/>
      <sheetName val="Billing Exception Jan"/>
      <sheetName val="Aged AR"/>
      <sheetName val="Collection Summary "/>
      <sheetName val="Cumulative Billing Summary"/>
      <sheetName val="1-Close proce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2">
          <cell r="A2" t="str">
            <v>HC</v>
          </cell>
          <cell r="B2">
            <v>298747223.72039974</v>
          </cell>
          <cell r="C2">
            <v>218292355.98209971</v>
          </cell>
          <cell r="D2">
            <v>23057669.622699998</v>
          </cell>
          <cell r="E2">
            <v>11160004.711700004</v>
          </cell>
          <cell r="F2">
            <v>3258303.5068999999</v>
          </cell>
          <cell r="G2">
            <v>5126567.7397999987</v>
          </cell>
          <cell r="H2">
            <v>4027754.659</v>
          </cell>
          <cell r="I2">
            <v>8054168.8806000017</v>
          </cell>
          <cell r="J2">
            <v>25770398.617600009</v>
          </cell>
        </row>
        <row r="3">
          <cell r="A3" t="str">
            <v>LI</v>
          </cell>
          <cell r="B3">
            <v>71029351.56859985</v>
          </cell>
          <cell r="C3">
            <v>51750514.828199863</v>
          </cell>
          <cell r="D3">
            <v>5201225.6768000005</v>
          </cell>
          <cell r="E3">
            <v>2665251.6078000003</v>
          </cell>
          <cell r="F3">
            <v>784778.60419999983</v>
          </cell>
          <cell r="G3">
            <v>1346357.1326000001</v>
          </cell>
          <cell r="H3">
            <v>1055181.3858</v>
          </cell>
          <cell r="I3">
            <v>2000356.0744</v>
          </cell>
          <cell r="J3">
            <v>6225686.258799999</v>
          </cell>
        </row>
        <row r="4">
          <cell r="A4" t="str">
            <v>RHC</v>
          </cell>
          <cell r="B4">
            <v>1819793.9617000001</v>
          </cell>
          <cell r="C4">
            <v>913077.03649999981</v>
          </cell>
          <cell r="D4">
            <v>262517.50359999994</v>
          </cell>
          <cell r="E4">
            <v>129116.86020000001</v>
          </cell>
          <cell r="F4">
            <v>37293.473100000003</v>
          </cell>
          <cell r="G4">
            <v>62623.223399999981</v>
          </cell>
          <cell r="H4">
            <v>50196.913200000003</v>
          </cell>
          <cell r="I4">
            <v>80832.968400000012</v>
          </cell>
          <cell r="J4">
            <v>284135.98330000014</v>
          </cell>
        </row>
        <row r="5">
          <cell r="A5" t="str">
            <v>SLC</v>
          </cell>
          <cell r="B5">
            <v>207029842.36509979</v>
          </cell>
          <cell r="C5">
            <v>146512260.73449981</v>
          </cell>
          <cell r="D5">
            <v>15861241.023800001</v>
          </cell>
          <cell r="E5">
            <v>8331443.7881000014</v>
          </cell>
          <cell r="F5">
            <v>2277966.8001999999</v>
          </cell>
          <cell r="G5">
            <v>4490979.9084999999</v>
          </cell>
          <cell r="H5">
            <v>3514184.7073999997</v>
          </cell>
          <cell r="I5">
            <v>6861054.0946000014</v>
          </cell>
          <cell r="J5">
            <v>19180711.308000002</v>
          </cell>
        </row>
        <row r="6">
          <cell r="A6" t="str">
            <v>Cr</v>
          </cell>
          <cell r="B6">
            <v>-49715121.904399946</v>
          </cell>
          <cell r="C6">
            <v>-49715121.904399946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</row>
        <row r="7">
          <cell r="A7" t="str">
            <v>Lat</v>
          </cell>
          <cell r="B7">
            <v>10496314.2732</v>
          </cell>
          <cell r="C7">
            <v>878522.63989999995</v>
          </cell>
          <cell r="D7">
            <v>614029.72210000013</v>
          </cell>
          <cell r="E7">
            <v>623270.14110000012</v>
          </cell>
          <cell r="F7">
            <v>530460.41009999998</v>
          </cell>
          <cell r="G7">
            <v>445384.3175</v>
          </cell>
          <cell r="H7">
            <v>450258.69619999989</v>
          </cell>
          <cell r="I7">
            <v>2200597.3134000003</v>
          </cell>
          <cell r="J7">
            <v>4753791.0328999991</v>
          </cell>
        </row>
        <row r="8">
          <cell r="A8" t="str">
            <v>Other</v>
          </cell>
          <cell r="B8">
            <v>11236436.5178</v>
          </cell>
          <cell r="C8">
            <v>577841.5368</v>
          </cell>
          <cell r="D8">
            <v>520415.30049999995</v>
          </cell>
          <cell r="E8">
            <v>7101041.7340000002</v>
          </cell>
          <cell r="F8">
            <v>246873.05</v>
          </cell>
          <cell r="G8">
            <v>1.3900000000000001E-2</v>
          </cell>
          <cell r="H8">
            <v>141119.26999999999</v>
          </cell>
          <cell r="I8">
            <v>1300864.3688000001</v>
          </cell>
          <cell r="J8">
            <v>1348281.2438000001</v>
          </cell>
        </row>
      </sheetData>
      <sheetData sheetId="19" refreshError="1"/>
      <sheetData sheetId="20" refreshError="1"/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 Schedule "/>
      <sheetName val="Billing Check Sheet"/>
      <sheetName val="AR Schedule"/>
      <sheetName val="Jan Billing Summary"/>
      <sheetName val="SM Charges"/>
      <sheetName val="Contributors"/>
      <sheetName val="LIRE"/>
      <sheetName val="Deminimis"/>
      <sheetName val="SM adj-crd"/>
      <sheetName val="AR Transfers Exception"/>
      <sheetName val=" Late Payment Fees"/>
      <sheetName val=" Late Fee Credits"/>
      <sheetName val=" Late Filing Fee"/>
      <sheetName val="Applied Disbursements"/>
      <sheetName val="Jan netting"/>
      <sheetName val="Invoice Exception Jan"/>
      <sheetName val="Billing Exception Jan"/>
      <sheetName val="Aged AR"/>
      <sheetName val="1-Close proc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>
        <row r="2">
          <cell r="A2" t="str">
            <v>HC</v>
          </cell>
          <cell r="B2">
            <v>298747223.72039974</v>
          </cell>
          <cell r="C2">
            <v>218292355.98209971</v>
          </cell>
          <cell r="D2">
            <v>23057669.622699998</v>
          </cell>
          <cell r="E2">
            <v>11160004.711700004</v>
          </cell>
          <cell r="F2">
            <v>3258303.5068999999</v>
          </cell>
          <cell r="G2">
            <v>5126567.7397999987</v>
          </cell>
          <cell r="H2">
            <v>4027754.659</v>
          </cell>
          <cell r="I2">
            <v>8054168.8806000017</v>
          </cell>
          <cell r="J2">
            <v>25770398.617600009</v>
          </cell>
        </row>
        <row r="3">
          <cell r="A3" t="str">
            <v>LI</v>
          </cell>
          <cell r="B3">
            <v>71029351.56859985</v>
          </cell>
          <cell r="C3">
            <v>51750514.828199863</v>
          </cell>
          <cell r="D3">
            <v>5201225.6768000005</v>
          </cell>
          <cell r="E3">
            <v>2665251.6078000003</v>
          </cell>
          <cell r="F3">
            <v>784778.60419999983</v>
          </cell>
          <cell r="G3">
            <v>1346357.1326000001</v>
          </cell>
          <cell r="H3">
            <v>1055181.3858</v>
          </cell>
          <cell r="I3">
            <v>2000356.0744</v>
          </cell>
          <cell r="J3">
            <v>6225686.258799999</v>
          </cell>
        </row>
        <row r="4">
          <cell r="A4" t="str">
            <v>RHC</v>
          </cell>
          <cell r="B4">
            <v>1819793.9617000001</v>
          </cell>
          <cell r="C4">
            <v>913077.03649999981</v>
          </cell>
          <cell r="D4">
            <v>262517.50359999994</v>
          </cell>
          <cell r="E4">
            <v>129116.86020000001</v>
          </cell>
          <cell r="F4">
            <v>37293.473100000003</v>
          </cell>
          <cell r="G4">
            <v>62623.223399999981</v>
          </cell>
          <cell r="H4">
            <v>50196.913200000003</v>
          </cell>
          <cell r="I4">
            <v>80832.968400000012</v>
          </cell>
          <cell r="J4">
            <v>284135.98330000014</v>
          </cell>
        </row>
        <row r="5">
          <cell r="A5" t="str">
            <v>SLC</v>
          </cell>
          <cell r="B5">
            <v>207029842.36509979</v>
          </cell>
          <cell r="C5">
            <v>146512260.73449981</v>
          </cell>
          <cell r="D5">
            <v>15861241.023800001</v>
          </cell>
          <cell r="E5">
            <v>8331443.7881000014</v>
          </cell>
          <cell r="F5">
            <v>2277966.8001999999</v>
          </cell>
          <cell r="G5">
            <v>4490979.9084999999</v>
          </cell>
          <cell r="H5">
            <v>3514184.7073999997</v>
          </cell>
          <cell r="I5">
            <v>6861054.0946000014</v>
          </cell>
          <cell r="J5">
            <v>19180711.308000002</v>
          </cell>
        </row>
        <row r="6">
          <cell r="A6" t="str">
            <v>Cr</v>
          </cell>
          <cell r="B6">
            <v>-49715121.904399946</v>
          </cell>
          <cell r="C6">
            <v>-49715121.904399946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</row>
        <row r="7">
          <cell r="A7" t="str">
            <v>Lat</v>
          </cell>
          <cell r="B7">
            <v>10496314.2732</v>
          </cell>
          <cell r="C7">
            <v>878522.63989999995</v>
          </cell>
          <cell r="D7">
            <v>614029.72210000013</v>
          </cell>
          <cell r="E7">
            <v>623270.14110000012</v>
          </cell>
          <cell r="F7">
            <v>530460.41009999998</v>
          </cell>
          <cell r="G7">
            <v>445384.3175</v>
          </cell>
          <cell r="H7">
            <v>450258.69619999989</v>
          </cell>
          <cell r="I7">
            <v>2200597.3134000003</v>
          </cell>
          <cell r="J7">
            <v>4753791.0328999991</v>
          </cell>
        </row>
        <row r="8">
          <cell r="A8" t="str">
            <v>Other</v>
          </cell>
          <cell r="B8">
            <v>11236436.5178</v>
          </cell>
          <cell r="C8">
            <v>577841.5368</v>
          </cell>
          <cell r="D8">
            <v>520415.30049999995</v>
          </cell>
          <cell r="E8">
            <v>7101041.7340000002</v>
          </cell>
          <cell r="F8">
            <v>246873.05</v>
          </cell>
          <cell r="G8">
            <v>1.3900000000000001E-2</v>
          </cell>
          <cell r="H8">
            <v>141119.26999999999</v>
          </cell>
          <cell r="I8">
            <v>1300864.3688000001</v>
          </cell>
          <cell r="J8">
            <v>1348281.2438000001</v>
          </cell>
        </row>
      </sheetData>
      <sheetData sheetId="1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 Schedule "/>
      <sheetName val="Billing Check Sheet"/>
      <sheetName val="AR Schedule"/>
      <sheetName val="Jan Billing Summary"/>
      <sheetName val="SM Charges"/>
      <sheetName val="Contributors"/>
      <sheetName val="LIRE"/>
      <sheetName val="Deminimis "/>
      <sheetName val="SM adj-crd"/>
      <sheetName val="AR Transfers Exception"/>
      <sheetName val="Applied Disbursements"/>
      <sheetName val="Jan netting"/>
      <sheetName val=" Late Payment Fees"/>
      <sheetName val=" Late Fee Credits"/>
      <sheetName val=" Late Filing Fee"/>
      <sheetName val="Invoice Exception Jan"/>
      <sheetName val="monthly Collection Summary  "/>
      <sheetName val="Billing Exception Jan"/>
      <sheetName val="Aged AR"/>
      <sheetName val="Collection Summary "/>
      <sheetName val="Cumulative Billing Summary"/>
      <sheetName val="1-Close proce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2">
          <cell r="A2" t="str">
            <v>HC</v>
          </cell>
          <cell r="B2">
            <v>298747223.72039974</v>
          </cell>
          <cell r="C2">
            <v>218292355.98209971</v>
          </cell>
          <cell r="D2">
            <v>23057669.622699998</v>
          </cell>
          <cell r="E2">
            <v>11160004.711700004</v>
          </cell>
          <cell r="F2">
            <v>3258303.5068999999</v>
          </cell>
          <cell r="G2">
            <v>5126567.7397999987</v>
          </cell>
          <cell r="H2">
            <v>4027754.659</v>
          </cell>
          <cell r="I2">
            <v>8054168.8806000017</v>
          </cell>
          <cell r="J2">
            <v>25770398.617600009</v>
          </cell>
        </row>
        <row r="3">
          <cell r="A3" t="str">
            <v>LI</v>
          </cell>
          <cell r="B3">
            <v>71029351.56859985</v>
          </cell>
          <cell r="C3">
            <v>51750514.828199863</v>
          </cell>
          <cell r="D3">
            <v>5201225.6768000005</v>
          </cell>
          <cell r="E3">
            <v>2665251.6078000003</v>
          </cell>
          <cell r="F3">
            <v>784778.60419999983</v>
          </cell>
          <cell r="G3">
            <v>1346357.1326000001</v>
          </cell>
          <cell r="H3">
            <v>1055181.3858</v>
          </cell>
          <cell r="I3">
            <v>2000356.0744</v>
          </cell>
          <cell r="J3">
            <v>6225686.258799999</v>
          </cell>
        </row>
        <row r="4">
          <cell r="A4" t="str">
            <v>RHC</v>
          </cell>
          <cell r="B4">
            <v>1819793.9617000001</v>
          </cell>
          <cell r="C4">
            <v>913077.03649999981</v>
          </cell>
          <cell r="D4">
            <v>262517.50359999994</v>
          </cell>
          <cell r="E4">
            <v>129116.86020000001</v>
          </cell>
          <cell r="F4">
            <v>37293.473100000003</v>
          </cell>
          <cell r="G4">
            <v>62623.223399999981</v>
          </cell>
          <cell r="H4">
            <v>50196.913200000003</v>
          </cell>
          <cell r="I4">
            <v>80832.968400000012</v>
          </cell>
          <cell r="J4">
            <v>284135.98330000014</v>
          </cell>
        </row>
        <row r="5">
          <cell r="A5" t="str">
            <v>SLC</v>
          </cell>
          <cell r="B5">
            <v>207029842.36509979</v>
          </cell>
          <cell r="C5">
            <v>146512260.73449981</v>
          </cell>
          <cell r="D5">
            <v>15861241.023800001</v>
          </cell>
          <cell r="E5">
            <v>8331443.7881000014</v>
          </cell>
          <cell r="F5">
            <v>2277966.8001999999</v>
          </cell>
          <cell r="G5">
            <v>4490979.9084999999</v>
          </cell>
          <cell r="H5">
            <v>3514184.7073999997</v>
          </cell>
          <cell r="I5">
            <v>6861054.0946000014</v>
          </cell>
          <cell r="J5">
            <v>19180711.308000002</v>
          </cell>
        </row>
        <row r="6">
          <cell r="A6" t="str">
            <v>Cr</v>
          </cell>
          <cell r="B6">
            <v>-49715121.904399946</v>
          </cell>
          <cell r="C6">
            <v>-49715121.904399946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</row>
        <row r="7">
          <cell r="A7" t="str">
            <v>Lat</v>
          </cell>
          <cell r="B7">
            <v>10496314.2732</v>
          </cell>
          <cell r="C7">
            <v>878522.63989999995</v>
          </cell>
          <cell r="D7">
            <v>614029.72210000013</v>
          </cell>
          <cell r="E7">
            <v>623270.14110000012</v>
          </cell>
          <cell r="F7">
            <v>530460.41009999998</v>
          </cell>
          <cell r="G7">
            <v>445384.3175</v>
          </cell>
          <cell r="H7">
            <v>450258.69619999989</v>
          </cell>
          <cell r="I7">
            <v>2200597.3134000003</v>
          </cell>
          <cell r="J7">
            <v>4753791.0328999991</v>
          </cell>
        </row>
        <row r="8">
          <cell r="A8" t="str">
            <v>Other</v>
          </cell>
          <cell r="B8">
            <v>11236436.5178</v>
          </cell>
          <cell r="C8">
            <v>577841.5368</v>
          </cell>
          <cell r="D8">
            <v>520415.30049999995</v>
          </cell>
          <cell r="E8">
            <v>7101041.7340000002</v>
          </cell>
          <cell r="F8">
            <v>246873.05</v>
          </cell>
          <cell r="G8">
            <v>1.3900000000000001E-2</v>
          </cell>
          <cell r="H8">
            <v>141119.26999999999</v>
          </cell>
          <cell r="I8">
            <v>1300864.3688000001</v>
          </cell>
          <cell r="J8">
            <v>1348281.2438000001</v>
          </cell>
        </row>
      </sheetData>
      <sheetData sheetId="19" refreshError="1"/>
      <sheetData sheetId="20" refreshError="1"/>
      <sheetData sheetId="2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.1 Lead"/>
      <sheetName val="Links"/>
      <sheetName val="p.2 Property Rollforward"/>
      <sheetName val="p.3 Additions Testing"/>
      <sheetName val="p.4 Disposals Testing"/>
      <sheetName val="p.5 Software Devel. Testing"/>
      <sheetName val="p.6 Depreciation"/>
      <sheetName val="Tickmar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 Schedule "/>
      <sheetName val="Billing Check Sheet"/>
      <sheetName val="AR Schedule"/>
      <sheetName val="Jan Billing Summary"/>
      <sheetName val="SM Charges"/>
      <sheetName val="Contributors"/>
      <sheetName val="LIRE"/>
      <sheetName val="Deminimis"/>
      <sheetName val="SM adj-crd"/>
      <sheetName val="AR Transfers Exception"/>
      <sheetName val=" Late Payment Fees"/>
      <sheetName val=" Late Fee Credits"/>
      <sheetName val=" Late Filing Fee"/>
      <sheetName val="Applied Disbursements"/>
      <sheetName val="Jan netting"/>
      <sheetName val="Invoice Exception Jan"/>
      <sheetName val="Billing Exception Jan"/>
      <sheetName val="Aged AR"/>
      <sheetName val="1-Close proc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>
        <row r="2">
          <cell r="A2" t="str">
            <v>HC</v>
          </cell>
          <cell r="B2">
            <v>298747223.72039974</v>
          </cell>
          <cell r="C2">
            <v>218292355.98209971</v>
          </cell>
          <cell r="D2">
            <v>23057669.622699998</v>
          </cell>
          <cell r="E2">
            <v>11160004.711700004</v>
          </cell>
          <cell r="F2">
            <v>3258303.5068999999</v>
          </cell>
          <cell r="G2">
            <v>5126567.7397999987</v>
          </cell>
          <cell r="H2">
            <v>4027754.659</v>
          </cell>
          <cell r="I2">
            <v>8054168.8806000017</v>
          </cell>
          <cell r="J2">
            <v>25770398.617600009</v>
          </cell>
        </row>
        <row r="3">
          <cell r="A3" t="str">
            <v>LI</v>
          </cell>
          <cell r="B3">
            <v>71029351.56859985</v>
          </cell>
          <cell r="C3">
            <v>51750514.828199863</v>
          </cell>
          <cell r="D3">
            <v>5201225.6768000005</v>
          </cell>
          <cell r="E3">
            <v>2665251.6078000003</v>
          </cell>
          <cell r="F3">
            <v>784778.60419999983</v>
          </cell>
          <cell r="G3">
            <v>1346357.1326000001</v>
          </cell>
          <cell r="H3">
            <v>1055181.3858</v>
          </cell>
          <cell r="I3">
            <v>2000356.0744</v>
          </cell>
          <cell r="J3">
            <v>6225686.258799999</v>
          </cell>
        </row>
        <row r="4">
          <cell r="A4" t="str">
            <v>RHC</v>
          </cell>
          <cell r="B4">
            <v>1819793.9617000001</v>
          </cell>
          <cell r="C4">
            <v>913077.03649999981</v>
          </cell>
          <cell r="D4">
            <v>262517.50359999994</v>
          </cell>
          <cell r="E4">
            <v>129116.86020000001</v>
          </cell>
          <cell r="F4">
            <v>37293.473100000003</v>
          </cell>
          <cell r="G4">
            <v>62623.223399999981</v>
          </cell>
          <cell r="H4">
            <v>50196.913200000003</v>
          </cell>
          <cell r="I4">
            <v>80832.968400000012</v>
          </cell>
          <cell r="J4">
            <v>284135.98330000014</v>
          </cell>
        </row>
        <row r="5">
          <cell r="A5" t="str">
            <v>SLC</v>
          </cell>
          <cell r="B5">
            <v>207029842.36509979</v>
          </cell>
          <cell r="C5">
            <v>146512260.73449981</v>
          </cell>
          <cell r="D5">
            <v>15861241.023800001</v>
          </cell>
          <cell r="E5">
            <v>8331443.7881000014</v>
          </cell>
          <cell r="F5">
            <v>2277966.8001999999</v>
          </cell>
          <cell r="G5">
            <v>4490979.9084999999</v>
          </cell>
          <cell r="H5">
            <v>3514184.7073999997</v>
          </cell>
          <cell r="I5">
            <v>6861054.0946000014</v>
          </cell>
          <cell r="J5">
            <v>19180711.308000002</v>
          </cell>
        </row>
        <row r="6">
          <cell r="A6" t="str">
            <v>Cr</v>
          </cell>
          <cell r="B6">
            <v>-49715121.904399946</v>
          </cell>
          <cell r="C6">
            <v>-49715121.904399946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</row>
        <row r="7">
          <cell r="A7" t="str">
            <v>Lat</v>
          </cell>
          <cell r="B7">
            <v>10496314.2732</v>
          </cell>
          <cell r="C7">
            <v>878522.63989999995</v>
          </cell>
          <cell r="D7">
            <v>614029.72210000013</v>
          </cell>
          <cell r="E7">
            <v>623270.14110000012</v>
          </cell>
          <cell r="F7">
            <v>530460.41009999998</v>
          </cell>
          <cell r="G7">
            <v>445384.3175</v>
          </cell>
          <cell r="H7">
            <v>450258.69619999989</v>
          </cell>
          <cell r="I7">
            <v>2200597.3134000003</v>
          </cell>
          <cell r="J7">
            <v>4753791.0328999991</v>
          </cell>
        </row>
        <row r="8">
          <cell r="A8" t="str">
            <v>Other</v>
          </cell>
          <cell r="B8">
            <v>11236436.5178</v>
          </cell>
          <cell r="C8">
            <v>577841.5368</v>
          </cell>
          <cell r="D8">
            <v>520415.30049999995</v>
          </cell>
          <cell r="E8">
            <v>7101041.7340000002</v>
          </cell>
          <cell r="F8">
            <v>246873.05</v>
          </cell>
          <cell r="G8">
            <v>1.3900000000000001E-2</v>
          </cell>
          <cell r="H8">
            <v>141119.26999999999</v>
          </cell>
          <cell r="I8">
            <v>1300864.3688000001</v>
          </cell>
          <cell r="J8">
            <v>1348281.2438000001</v>
          </cell>
        </row>
      </sheetData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73"/>
  <sheetViews>
    <sheetView tabSelected="1" topLeftCell="A42" zoomScale="94" zoomScaleNormal="94" zoomScaleSheetLayoutView="100" workbookViewId="0">
      <selection activeCell="AE61" sqref="AE61"/>
    </sheetView>
  </sheetViews>
  <sheetFormatPr defaultColWidth="8.88671875" defaultRowHeight="13.2" x14ac:dyDescent="0.25"/>
  <cols>
    <col min="1" max="1" width="34.44140625" style="7" bestFit="1" customWidth="1"/>
    <col min="2" max="2" width="20.5546875" style="8" customWidth="1"/>
    <col min="3" max="3" width="18.33203125" style="8" customWidth="1"/>
    <col min="4" max="4" width="19.44140625" style="8" bestFit="1" customWidth="1"/>
    <col min="5" max="5" width="15.109375" style="8" customWidth="1"/>
    <col min="6" max="6" width="17.109375" style="8" customWidth="1"/>
    <col min="7" max="7" width="19.33203125" style="8" hidden="1" customWidth="1"/>
    <col min="8" max="8" width="14.88671875" style="3" hidden="1" customWidth="1"/>
    <col min="9" max="9" width="15.88671875" style="3" hidden="1" customWidth="1"/>
    <col min="10" max="10" width="14.33203125" style="3" hidden="1" customWidth="1"/>
    <col min="11" max="13" width="17.109375" style="3" hidden="1" customWidth="1"/>
    <col min="14" max="14" width="16.6640625" style="3" hidden="1" customWidth="1"/>
    <col min="15" max="16" width="16.88671875" style="3" hidden="1" customWidth="1"/>
    <col min="17" max="17" width="15.33203125" style="3" hidden="1" customWidth="1"/>
    <col min="18" max="18" width="14" style="3" hidden="1" customWidth="1"/>
    <col min="19" max="21" width="16.44140625" style="3" hidden="1" customWidth="1"/>
    <col min="22" max="22" width="14.5546875" style="3" hidden="1" customWidth="1"/>
    <col min="23" max="24" width="12.6640625" style="3" hidden="1" customWidth="1"/>
    <col min="25" max="25" width="10.5546875" style="3" hidden="1" customWidth="1"/>
    <col min="26" max="26" width="10.33203125" style="3" hidden="1" customWidth="1"/>
    <col min="27" max="29" width="0" style="3" hidden="1" customWidth="1"/>
    <col min="30" max="30" width="18.44140625" style="3" bestFit="1" customWidth="1"/>
    <col min="31" max="31" width="19.44140625" style="3" bestFit="1" customWidth="1"/>
    <col min="32" max="32" width="12.88671875" style="3" bestFit="1" customWidth="1"/>
    <col min="33" max="33" width="13.44140625" style="3" bestFit="1" customWidth="1"/>
    <col min="34" max="34" width="12.44140625" style="3" bestFit="1" customWidth="1"/>
    <col min="35" max="16384" width="8.88671875" style="3"/>
  </cols>
  <sheetData>
    <row r="1" spans="1:42" ht="15.6" x14ac:dyDescent="0.3">
      <c r="A1" s="33" t="s">
        <v>32</v>
      </c>
      <c r="B1" s="33"/>
      <c r="C1" s="33"/>
      <c r="D1" s="33"/>
      <c r="E1" s="33"/>
      <c r="F1" s="33"/>
      <c r="G1" s="2"/>
    </row>
    <row r="2" spans="1:42" ht="15.6" x14ac:dyDescent="0.3">
      <c r="A2" s="1" t="s">
        <v>0</v>
      </c>
      <c r="B2" s="4"/>
      <c r="C2" s="4"/>
      <c r="D2" s="4"/>
      <c r="E2" s="4"/>
      <c r="F2" s="4"/>
      <c r="G2" s="4"/>
      <c r="AD2" s="5"/>
    </row>
    <row r="3" spans="1:42" x14ac:dyDescent="0.25">
      <c r="A3" s="32">
        <v>2017</v>
      </c>
      <c r="B3" s="32"/>
      <c r="C3" s="32"/>
      <c r="D3" s="32"/>
      <c r="E3" s="32"/>
      <c r="F3" s="32"/>
      <c r="G3" s="6"/>
    </row>
    <row r="4" spans="1:42" x14ac:dyDescent="0.25">
      <c r="H4" s="3" t="e">
        <f>+#REF!/#REF!</f>
        <v>#REF!</v>
      </c>
    </row>
    <row r="5" spans="1:42" x14ac:dyDescent="0.25">
      <c r="B5" s="9" t="s">
        <v>1</v>
      </c>
      <c r="C5" s="9" t="s">
        <v>2</v>
      </c>
      <c r="D5" s="9" t="s">
        <v>3</v>
      </c>
      <c r="E5" s="9" t="s">
        <v>4</v>
      </c>
      <c r="F5" s="9" t="s">
        <v>5</v>
      </c>
      <c r="G5" s="9"/>
      <c r="H5" s="9"/>
      <c r="I5" s="9"/>
      <c r="J5" s="9"/>
      <c r="K5" s="9"/>
      <c r="L5" s="10"/>
      <c r="M5" s="10"/>
      <c r="N5" s="10"/>
      <c r="O5" s="10"/>
      <c r="P5" s="10"/>
      <c r="Q5" s="10"/>
      <c r="R5" s="10"/>
      <c r="AD5" s="11"/>
    </row>
    <row r="6" spans="1:42" x14ac:dyDescent="0.25">
      <c r="AD6" s="11"/>
    </row>
    <row r="7" spans="1:42" s="16" customFormat="1" ht="13.8" thickBot="1" x14ac:dyDescent="0.3">
      <c r="A7" s="12" t="s">
        <v>6</v>
      </c>
      <c r="B7" s="13">
        <v>5298705679.0927782</v>
      </c>
      <c r="C7" s="13">
        <v>2288285326.8717871</v>
      </c>
      <c r="D7" s="13">
        <v>120101965.33068359</v>
      </c>
      <c r="E7" s="13">
        <v>462180460.21474683</v>
      </c>
      <c r="F7" s="14">
        <f>SUM(B7:E7)</f>
        <v>8169273431.5099955</v>
      </c>
      <c r="G7" s="15"/>
    </row>
    <row r="8" spans="1:42" ht="13.8" thickTop="1" x14ac:dyDescent="0.25">
      <c r="B8" s="17"/>
      <c r="C8" s="17"/>
      <c r="D8" s="17"/>
      <c r="E8" s="17"/>
      <c r="F8" s="17"/>
    </row>
    <row r="9" spans="1:42" x14ac:dyDescent="0.25">
      <c r="A9" s="18" t="s">
        <v>7</v>
      </c>
      <c r="B9" s="19"/>
      <c r="C9" s="19"/>
      <c r="D9" s="19"/>
      <c r="E9" s="19"/>
      <c r="F9" s="19"/>
    </row>
    <row r="10" spans="1:42" x14ac:dyDescent="0.25">
      <c r="A10" s="7" t="s">
        <v>8</v>
      </c>
      <c r="B10" s="20">
        <v>407132949.59000003</v>
      </c>
      <c r="C10" s="20">
        <v>1140092712.4100001</v>
      </c>
      <c r="D10" s="20">
        <v>367985550.60000002</v>
      </c>
      <c r="E10" s="20">
        <v>92347710.400000006</v>
      </c>
      <c r="F10" s="20">
        <f t="shared" ref="F10:F19" si="0">SUM(B10:E10)</f>
        <v>2007558923</v>
      </c>
      <c r="G10" s="21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</row>
    <row r="11" spans="1:42" x14ac:dyDescent="0.25">
      <c r="A11" s="7" t="s">
        <v>9</v>
      </c>
      <c r="B11" s="19">
        <v>230908.65</v>
      </c>
      <c r="C11" s="19">
        <v>999665.84000000008</v>
      </c>
      <c r="D11" s="19">
        <v>201611.66</v>
      </c>
      <c r="E11" s="19">
        <v>45986.14</v>
      </c>
      <c r="F11" s="19">
        <f t="shared" si="0"/>
        <v>1478172.2899999998</v>
      </c>
      <c r="G11" s="21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</row>
    <row r="12" spans="1:42" x14ac:dyDescent="0.25">
      <c r="A12" s="7" t="s">
        <v>10</v>
      </c>
      <c r="B12" s="19">
        <v>-43511.959999999992</v>
      </c>
      <c r="C12" s="19">
        <v>-121846.31999999999</v>
      </c>
      <c r="D12" s="19">
        <v>-39328.11</v>
      </c>
      <c r="E12" s="19">
        <v>-9869.5600000000013</v>
      </c>
      <c r="F12" s="19">
        <f t="shared" si="0"/>
        <v>-214555.94999999995</v>
      </c>
      <c r="G12" s="21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</row>
    <row r="13" spans="1:42" x14ac:dyDescent="0.25">
      <c r="A13" s="7" t="s">
        <v>31</v>
      </c>
      <c r="B13" s="19">
        <v>0</v>
      </c>
      <c r="C13" s="19">
        <v>0</v>
      </c>
      <c r="D13" s="19">
        <v>0</v>
      </c>
      <c r="E13" s="19">
        <v>0</v>
      </c>
      <c r="F13" s="19">
        <f t="shared" si="0"/>
        <v>0</v>
      </c>
      <c r="G13" s="21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</row>
    <row r="14" spans="1:42" x14ac:dyDescent="0.25">
      <c r="A14" s="7" t="s">
        <v>11</v>
      </c>
      <c r="B14" s="19">
        <v>202.8</v>
      </c>
      <c r="C14" s="19">
        <v>1567.9</v>
      </c>
      <c r="D14" s="19">
        <v>7183.3</v>
      </c>
      <c r="E14" s="19">
        <v>46</v>
      </c>
      <c r="F14" s="19">
        <f t="shared" si="0"/>
        <v>9000</v>
      </c>
      <c r="G14" s="21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</row>
    <row r="15" spans="1:42" x14ac:dyDescent="0.25">
      <c r="A15" s="7" t="s">
        <v>12</v>
      </c>
      <c r="B15" s="19">
        <v>-1312739.8700000001</v>
      </c>
      <c r="C15" s="19">
        <v>-3676060.01</v>
      </c>
      <c r="D15" s="19">
        <v>-1186514.8699999999</v>
      </c>
      <c r="E15" s="19">
        <v>-297761.53000000003</v>
      </c>
      <c r="F15" s="19">
        <f t="shared" si="0"/>
        <v>-6473076.2800000003</v>
      </c>
      <c r="G15" s="21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3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</row>
    <row r="16" spans="1:42" x14ac:dyDescent="0.25">
      <c r="A16" s="7" t="s">
        <v>13</v>
      </c>
      <c r="B16" s="19">
        <v>-5645449.0599999996</v>
      </c>
      <c r="C16" s="19">
        <v>-370723.63</v>
      </c>
      <c r="D16" s="19">
        <v>7296955.2699999996</v>
      </c>
      <c r="E16" s="19">
        <v>0</v>
      </c>
      <c r="F16" s="19">
        <f t="shared" si="0"/>
        <v>1280782.58</v>
      </c>
      <c r="G16" s="21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</row>
    <row r="17" spans="1:42" x14ac:dyDescent="0.25">
      <c r="A17" s="7" t="s">
        <v>14</v>
      </c>
      <c r="B17" s="19">
        <v>-630193726.43999994</v>
      </c>
      <c r="C17" s="19">
        <v>-1207277313.9300001</v>
      </c>
      <c r="D17" s="19">
        <v>-342467117.56999999</v>
      </c>
      <c r="E17" s="19">
        <v>-43319487.770000003</v>
      </c>
      <c r="F17" s="19">
        <f t="shared" si="0"/>
        <v>-2223257645.71</v>
      </c>
      <c r="G17" s="21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</row>
    <row r="18" spans="1:42" x14ac:dyDescent="0.25">
      <c r="A18" s="7" t="s">
        <v>15</v>
      </c>
      <c r="B18" s="19">
        <v>0</v>
      </c>
      <c r="C18" s="19">
        <v>40000000</v>
      </c>
      <c r="D18" s="19">
        <v>11000000</v>
      </c>
      <c r="E18" s="19">
        <v>0</v>
      </c>
      <c r="F18" s="19">
        <f t="shared" si="0"/>
        <v>51000000</v>
      </c>
      <c r="G18" s="21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4">
        <v>0.46442394274096294</v>
      </c>
      <c r="W18" s="22" t="s">
        <v>16</v>
      </c>
      <c r="X18" s="22">
        <f>+F20*V18</f>
        <v>7763808.3639300903</v>
      </c>
      <c r="Y18" s="22">
        <v>11015287.810000001</v>
      </c>
      <c r="Z18" s="22">
        <f>+X18-Y18</f>
        <v>-3251479.4460699102</v>
      </c>
      <c r="AA18" s="22"/>
      <c r="AB18" s="22" t="e">
        <f>+Z18-#REF!</f>
        <v>#REF!</v>
      </c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</row>
    <row r="19" spans="1:42" x14ac:dyDescent="0.25">
      <c r="A19" s="7" t="s">
        <v>17</v>
      </c>
      <c r="B19" s="19">
        <v>-28988084.756103262</v>
      </c>
      <c r="C19" s="19">
        <v>-11270797.504307427</v>
      </c>
      <c r="D19" s="19">
        <v>-7382318.9905224461</v>
      </c>
      <c r="E19" s="19">
        <v>-3214141.6790668676</v>
      </c>
      <c r="F19" s="19">
        <f t="shared" si="0"/>
        <v>-50855342.93</v>
      </c>
      <c r="G19" s="21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4">
        <v>0.31059977652430604</v>
      </c>
      <c r="W19" s="22" t="s">
        <v>18</v>
      </c>
      <c r="X19" s="22">
        <f>+V19*F20</f>
        <v>5192318.7434787946</v>
      </c>
      <c r="Y19" s="22">
        <v>2092409.0165014067</v>
      </c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</row>
    <row r="20" spans="1:42" x14ac:dyDescent="0.25">
      <c r="A20" s="7" t="s">
        <v>19</v>
      </c>
      <c r="B20" s="25">
        <v>11015287.810000001</v>
      </c>
      <c r="C20" s="25">
        <v>4527883.96</v>
      </c>
      <c r="D20" s="25">
        <v>410136.52</v>
      </c>
      <c r="E20" s="25">
        <v>763763.44</v>
      </c>
      <c r="F20" s="25">
        <v>16717071.73</v>
      </c>
      <c r="G20" s="21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4">
        <v>4.4657355132589165E-3</v>
      </c>
      <c r="W20" s="22" t="s">
        <v>20</v>
      </c>
      <c r="X20" s="22">
        <f>+V20*F20</f>
        <v>74654.020902357675</v>
      </c>
      <c r="Y20" s="22">
        <v>30084.198249647699</v>
      </c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</row>
    <row r="21" spans="1:42" ht="13.8" hidden="1" thickBot="1" x14ac:dyDescent="0.3">
      <c r="A21" s="7" t="s">
        <v>21</v>
      </c>
      <c r="B21" s="25">
        <v>0</v>
      </c>
      <c r="C21" s="25">
        <v>0</v>
      </c>
      <c r="D21" s="25">
        <v>0</v>
      </c>
      <c r="E21" s="25">
        <v>0</v>
      </c>
      <c r="F21" s="19">
        <f>SUM(B21:E21)</f>
        <v>0</v>
      </c>
      <c r="G21" s="21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4">
        <v>0.22051054522147223</v>
      </c>
      <c r="W21" s="22" t="s">
        <v>22</v>
      </c>
      <c r="X21" s="22">
        <f>+V21*F20</f>
        <v>3686290.6016887603</v>
      </c>
      <c r="Y21" s="22">
        <v>1485507.3568249748</v>
      </c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</row>
    <row r="22" spans="1:42" ht="13.8" thickBot="1" x14ac:dyDescent="0.3">
      <c r="A22" s="12" t="s">
        <v>23</v>
      </c>
      <c r="B22" s="26">
        <f>SUM(B7:B21)</f>
        <v>5050901515.8566751</v>
      </c>
      <c r="C22" s="26">
        <f t="shared" ref="C22:F22" si="1">SUM(C7:C21)</f>
        <v>2251190415.5874791</v>
      </c>
      <c r="D22" s="26">
        <f t="shared" si="1"/>
        <v>155928123.14016119</v>
      </c>
      <c r="E22" s="26">
        <f t="shared" si="1"/>
        <v>508496705.65568</v>
      </c>
      <c r="F22" s="26">
        <f t="shared" si="1"/>
        <v>7966516760.2399931</v>
      </c>
      <c r="G22" s="15"/>
      <c r="H22" s="15"/>
      <c r="I22" s="15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>
        <f>SUM(X18:X21)</f>
        <v>16717071.730000004</v>
      </c>
      <c r="Y22" s="22">
        <f>SUM(Y18:Y21)</f>
        <v>14623288.38157603</v>
      </c>
      <c r="Z22" s="22"/>
      <c r="AA22" s="22"/>
      <c r="AB22" s="22"/>
      <c r="AC22" s="22"/>
      <c r="AD22" s="22"/>
      <c r="AE22" s="23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</row>
    <row r="23" spans="1:42" s="7" customFormat="1" ht="13.8" thickTop="1" x14ac:dyDescent="0.25">
      <c r="B23" s="19"/>
      <c r="C23" s="19"/>
      <c r="D23" s="19"/>
      <c r="E23" s="19"/>
      <c r="F23" s="19"/>
      <c r="G23" s="21"/>
      <c r="H23" s="27"/>
      <c r="I23" s="27"/>
      <c r="J23" s="27"/>
      <c r="K23" s="27"/>
      <c r="L23" s="27"/>
      <c r="M23" s="27"/>
      <c r="N23" s="28"/>
      <c r="O23" s="28"/>
      <c r="P23" s="28"/>
      <c r="Q23" s="28"/>
      <c r="R23" s="28"/>
      <c r="S23" s="28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</row>
    <row r="24" spans="1:42" x14ac:dyDescent="0.25">
      <c r="B24" s="17"/>
      <c r="C24" s="17"/>
      <c r="D24" s="17"/>
      <c r="E24" s="17"/>
      <c r="F24" s="17"/>
    </row>
    <row r="25" spans="1:42" x14ac:dyDescent="0.25">
      <c r="A25" s="18" t="s">
        <v>24</v>
      </c>
      <c r="B25" s="19"/>
      <c r="C25" s="19"/>
      <c r="D25" s="19"/>
      <c r="E25" s="19"/>
      <c r="F25" s="19"/>
    </row>
    <row r="26" spans="1:42" x14ac:dyDescent="0.25">
      <c r="A26" s="7" t="s">
        <v>8</v>
      </c>
      <c r="B26" s="20">
        <v>395947355.5</v>
      </c>
      <c r="C26" s="20">
        <v>1113562932.71</v>
      </c>
      <c r="D26" s="20">
        <v>352432030.86000001</v>
      </c>
      <c r="E26" s="20">
        <v>99378503.950000003</v>
      </c>
      <c r="F26" s="20">
        <f t="shared" ref="F26:F37" si="2">SUM(B26:E26)</f>
        <v>1961320823.0200002</v>
      </c>
      <c r="G26" s="3"/>
    </row>
    <row r="27" spans="1:42" x14ac:dyDescent="0.25">
      <c r="A27" s="7" t="s">
        <v>9</v>
      </c>
      <c r="B27" s="19">
        <v>-54685.679999999993</v>
      </c>
      <c r="C27" s="19">
        <v>1039947.4800000002</v>
      </c>
      <c r="D27" s="19">
        <v>-51490.859999999986</v>
      </c>
      <c r="E27" s="19">
        <v>-13823.04</v>
      </c>
      <c r="F27" s="19">
        <f t="shared" si="2"/>
        <v>919947.90000000026</v>
      </c>
      <c r="G27" s="3"/>
    </row>
    <row r="28" spans="1:42" x14ac:dyDescent="0.25">
      <c r="A28" s="7" t="s">
        <v>10</v>
      </c>
      <c r="B28" s="19">
        <v>52937.929999999993</v>
      </c>
      <c r="C28" s="19">
        <v>148724.09999999998</v>
      </c>
      <c r="D28" s="19">
        <v>47120</v>
      </c>
      <c r="E28" s="19">
        <v>13286.890000000001</v>
      </c>
      <c r="F28" s="19">
        <f t="shared" si="2"/>
        <v>262068.91999999998</v>
      </c>
      <c r="G28" s="3"/>
    </row>
    <row r="29" spans="1:42" x14ac:dyDescent="0.25">
      <c r="A29" s="7" t="s">
        <v>31</v>
      </c>
      <c r="B29" s="19">
        <v>0</v>
      </c>
      <c r="C29" s="19">
        <v>0</v>
      </c>
      <c r="D29" s="19">
        <v>0</v>
      </c>
      <c r="E29" s="19">
        <v>0</v>
      </c>
      <c r="F29" s="19">
        <v>0</v>
      </c>
      <c r="G29" s="3"/>
    </row>
    <row r="30" spans="1:42" x14ac:dyDescent="0.25">
      <c r="A30" s="7" t="s">
        <v>11</v>
      </c>
      <c r="B30" s="19">
        <v>2202</v>
      </c>
      <c r="C30" s="19">
        <v>567.5</v>
      </c>
      <c r="D30" s="19">
        <v>179.8</v>
      </c>
      <c r="E30" s="19">
        <v>50.7</v>
      </c>
      <c r="F30" s="19">
        <f t="shared" si="2"/>
        <v>3000</v>
      </c>
      <c r="G30" s="3"/>
    </row>
    <row r="31" spans="1:42" x14ac:dyDescent="0.25">
      <c r="A31" s="7" t="s">
        <v>12</v>
      </c>
      <c r="B31" s="19">
        <v>-222729.12</v>
      </c>
      <c r="C31" s="19">
        <v>-625736.43999999994</v>
      </c>
      <c r="D31" s="19">
        <v>-198250.94</v>
      </c>
      <c r="E31" s="19">
        <v>-55902.790000000008</v>
      </c>
      <c r="F31" s="19">
        <f t="shared" si="2"/>
        <v>-1102619.29</v>
      </c>
      <c r="G31" s="3"/>
    </row>
    <row r="32" spans="1:42" x14ac:dyDescent="0.25">
      <c r="A32" s="7" t="s">
        <v>13</v>
      </c>
      <c r="B32" s="19">
        <v>-20601716.449999999</v>
      </c>
      <c r="C32" s="19">
        <v>-1201094.95</v>
      </c>
      <c r="D32" s="19">
        <v>905.14</v>
      </c>
      <c r="E32" s="19">
        <v>-1003582.46</v>
      </c>
      <c r="F32" s="19">
        <f t="shared" si="2"/>
        <v>-22805488.719999999</v>
      </c>
      <c r="G32" s="3"/>
    </row>
    <row r="33" spans="1:30" x14ac:dyDescent="0.25">
      <c r="A33" s="7" t="s">
        <v>14</v>
      </c>
      <c r="B33" s="19">
        <v>-725697936.38999999</v>
      </c>
      <c r="C33" s="19">
        <v>-1162599104.6599998</v>
      </c>
      <c r="D33" s="19">
        <v>-323885793.53999996</v>
      </c>
      <c r="E33" s="19">
        <v>-78183346.909999996</v>
      </c>
      <c r="F33" s="19">
        <f t="shared" si="2"/>
        <v>-2290366181.4999995</v>
      </c>
      <c r="G33" s="3"/>
    </row>
    <row r="34" spans="1:30" x14ac:dyDescent="0.25">
      <c r="A34" s="7" t="s">
        <v>15</v>
      </c>
      <c r="B34" s="19">
        <v>0</v>
      </c>
      <c r="C34" s="19">
        <v>-494000</v>
      </c>
      <c r="D34" s="19">
        <v>948000</v>
      </c>
      <c r="E34" s="19">
        <v>0</v>
      </c>
      <c r="F34" s="19">
        <f t="shared" si="2"/>
        <v>454000</v>
      </c>
      <c r="G34" s="3"/>
    </row>
    <row r="35" spans="1:30" x14ac:dyDescent="0.25">
      <c r="A35" s="7" t="s">
        <v>17</v>
      </c>
      <c r="B35" s="19">
        <v>-24403727.890000001</v>
      </c>
      <c r="C35" s="19">
        <v>-12637246.960000001</v>
      </c>
      <c r="D35" s="19">
        <v>-9162076.5</v>
      </c>
      <c r="E35" s="19">
        <v>-2706566.4299999997</v>
      </c>
      <c r="F35" s="19">
        <f t="shared" si="2"/>
        <v>-48909617.780000001</v>
      </c>
      <c r="G35" s="3"/>
    </row>
    <row r="36" spans="1:30" x14ac:dyDescent="0.25">
      <c r="A36" s="7" t="s">
        <v>19</v>
      </c>
      <c r="B36" s="25">
        <v>11298013.34</v>
      </c>
      <c r="C36" s="25">
        <v>4707550.9800000004</v>
      </c>
      <c r="D36" s="25">
        <v>481113.28</v>
      </c>
      <c r="E36" s="25">
        <v>867030.8</v>
      </c>
      <c r="F36" s="25">
        <f t="shared" si="2"/>
        <v>17353708.399999999</v>
      </c>
      <c r="G36" s="3"/>
    </row>
    <row r="37" spans="1:30" hidden="1" x14ac:dyDescent="0.25">
      <c r="A37" s="7" t="s">
        <v>21</v>
      </c>
      <c r="B37" s="25">
        <v>0</v>
      </c>
      <c r="C37" s="25">
        <v>0</v>
      </c>
      <c r="D37" s="25">
        <v>0</v>
      </c>
      <c r="E37" s="25">
        <v>0</v>
      </c>
      <c r="F37" s="19">
        <f t="shared" si="2"/>
        <v>0</v>
      </c>
      <c r="G37" s="3"/>
    </row>
    <row r="38" spans="1:30" ht="13.8" thickBot="1" x14ac:dyDescent="0.3">
      <c r="A38" s="12" t="s">
        <v>25</v>
      </c>
      <c r="B38" s="26">
        <f>SUM(B26:B37,B22)</f>
        <v>4687221229.0966749</v>
      </c>
      <c r="C38" s="26">
        <f t="shared" ref="C38:F38" si="3">SUM(C26:C37,C22)</f>
        <v>2193092955.3474793</v>
      </c>
      <c r="D38" s="26">
        <f t="shared" si="3"/>
        <v>176539860.38016123</v>
      </c>
      <c r="E38" s="26">
        <f t="shared" si="3"/>
        <v>526792356.36567998</v>
      </c>
      <c r="F38" s="26">
        <f t="shared" si="3"/>
        <v>7583646401.1899939</v>
      </c>
      <c r="G38" s="3"/>
    </row>
    <row r="39" spans="1:30" ht="13.8" thickTop="1" x14ac:dyDescent="0.25">
      <c r="A39" s="3"/>
      <c r="B39" s="17"/>
      <c r="C39" s="17"/>
      <c r="D39" s="17"/>
      <c r="E39" s="17"/>
      <c r="F39" s="17"/>
      <c r="G39" s="3"/>
    </row>
    <row r="40" spans="1:30" x14ac:dyDescent="0.25">
      <c r="C40" s="17"/>
      <c r="D40" s="17"/>
      <c r="E40" s="17"/>
      <c r="F40" s="17"/>
      <c r="G40" s="3"/>
    </row>
    <row r="41" spans="1:30" x14ac:dyDescent="0.25">
      <c r="A41" s="18" t="s">
        <v>26</v>
      </c>
      <c r="B41" s="19"/>
      <c r="C41" s="19"/>
      <c r="D41" s="19"/>
      <c r="E41" s="19"/>
      <c r="F41" s="19"/>
    </row>
    <row r="42" spans="1:30" x14ac:dyDescent="0.25">
      <c r="A42" s="7" t="s">
        <v>8</v>
      </c>
      <c r="B42" s="19">
        <v>468378830.31</v>
      </c>
      <c r="C42" s="19">
        <v>1064010392.3099999</v>
      </c>
      <c r="D42" s="19">
        <v>270886058.10000002</v>
      </c>
      <c r="E42" s="19">
        <v>535133.66</v>
      </c>
      <c r="F42" s="19">
        <f>SUM(B42:E42)</f>
        <v>1803810414.3799999</v>
      </c>
      <c r="AD42" s="7"/>
    </row>
    <row r="43" spans="1:30" x14ac:dyDescent="0.25">
      <c r="A43" s="7" t="s">
        <v>9</v>
      </c>
      <c r="B43" s="19">
        <v>-198985.15000000002</v>
      </c>
      <c r="C43" s="19">
        <v>402179.1100000001</v>
      </c>
      <c r="D43" s="19">
        <v>-136430.23000000004</v>
      </c>
      <c r="E43" s="19">
        <v>-10192.91</v>
      </c>
      <c r="F43" s="19">
        <f t="shared" ref="F43:F54" si="4">SUM(B43:E43)</f>
        <v>56570.820000000036</v>
      </c>
      <c r="AD43" s="7"/>
    </row>
    <row r="44" spans="1:30" x14ac:dyDescent="0.25">
      <c r="A44" s="7" t="s">
        <v>10</v>
      </c>
      <c r="B44" s="19">
        <v>59234.86</v>
      </c>
      <c r="C44" s="19">
        <v>134417.54</v>
      </c>
      <c r="D44" s="19">
        <v>34173.94</v>
      </c>
      <c r="E44" s="19">
        <v>0</v>
      </c>
      <c r="F44" s="19">
        <f t="shared" si="4"/>
        <v>227826.34000000003</v>
      </c>
      <c r="AD44" s="7"/>
    </row>
    <row r="45" spans="1:30" x14ac:dyDescent="0.25">
      <c r="A45" s="7" t="s">
        <v>31</v>
      </c>
      <c r="B45" s="19">
        <v>0</v>
      </c>
      <c r="C45" s="19">
        <v>0</v>
      </c>
      <c r="D45" s="19">
        <v>0</v>
      </c>
      <c r="E45" s="19">
        <v>0</v>
      </c>
      <c r="F45" s="19">
        <f t="shared" si="4"/>
        <v>0</v>
      </c>
      <c r="AD45" s="7"/>
    </row>
    <row r="46" spans="1:30" x14ac:dyDescent="0.25">
      <c r="A46" s="7" t="s">
        <v>11</v>
      </c>
      <c r="B46" s="19">
        <v>0</v>
      </c>
      <c r="C46" s="19">
        <v>0</v>
      </c>
      <c r="D46" s="19">
        <v>0</v>
      </c>
      <c r="E46" s="19">
        <v>0</v>
      </c>
      <c r="F46" s="19">
        <f t="shared" si="4"/>
        <v>0</v>
      </c>
      <c r="AD46" s="7"/>
    </row>
    <row r="47" spans="1:30" x14ac:dyDescent="0.25">
      <c r="A47" s="7" t="s">
        <v>12</v>
      </c>
      <c r="B47" s="19">
        <v>395388.18000000005</v>
      </c>
      <c r="C47" s="19">
        <v>897227.01000000024</v>
      </c>
      <c r="D47" s="19">
        <v>228108.56000000006</v>
      </c>
      <c r="E47" s="19">
        <v>0</v>
      </c>
      <c r="F47" s="19">
        <f t="shared" si="4"/>
        <v>1520723.7500000005</v>
      </c>
      <c r="AD47" s="7"/>
    </row>
    <row r="48" spans="1:30" x14ac:dyDescent="0.25">
      <c r="A48" s="7" t="s">
        <v>13</v>
      </c>
      <c r="B48" s="19">
        <v>-2568063.42</v>
      </c>
      <c r="C48" s="19">
        <v>-910277.65</v>
      </c>
      <c r="D48" s="19">
        <v>4150.3499999999995</v>
      </c>
      <c r="E48" s="19">
        <v>1003582.46</v>
      </c>
      <c r="F48" s="19">
        <f t="shared" si="4"/>
        <v>-2470608.2599999998</v>
      </c>
      <c r="AD48" s="7"/>
    </row>
    <row r="49" spans="1:31" x14ac:dyDescent="0.25">
      <c r="A49" s="7" t="s">
        <v>14</v>
      </c>
      <c r="B49" s="19">
        <v>-682081525.13</v>
      </c>
      <c r="C49" s="19">
        <v>-1155416815.8200002</v>
      </c>
      <c r="D49" s="19">
        <v>-314243261</v>
      </c>
      <c r="E49" s="19">
        <v>-92920262.930000007</v>
      </c>
      <c r="F49" s="19">
        <f t="shared" si="4"/>
        <v>-2244661864.8800001</v>
      </c>
      <c r="AD49" s="7"/>
    </row>
    <row r="50" spans="1:31" x14ac:dyDescent="0.25">
      <c r="A50" s="7" t="s">
        <v>15</v>
      </c>
      <c r="B50" s="19">
        <v>0</v>
      </c>
      <c r="C50" s="19">
        <v>1322000</v>
      </c>
      <c r="D50" s="19">
        <v>-1592000</v>
      </c>
      <c r="E50" s="19">
        <v>0</v>
      </c>
      <c r="F50" s="19">
        <f t="shared" si="4"/>
        <v>-270000</v>
      </c>
      <c r="AD50" s="7"/>
    </row>
    <row r="51" spans="1:31" x14ac:dyDescent="0.25">
      <c r="A51" s="7" t="s">
        <v>17</v>
      </c>
      <c r="B51" s="19">
        <f>-21433105.68-2804436</f>
        <v>-24237541.68</v>
      </c>
      <c r="C51" s="19">
        <f>-9228490.29-407978</f>
        <v>-9636468.2899999991</v>
      </c>
      <c r="D51" s="19">
        <f>-7775684.73-64223</f>
        <v>-7839907.7300000004</v>
      </c>
      <c r="E51" s="19">
        <f>-2642602.21-15409</f>
        <v>-2658011.21</v>
      </c>
      <c r="F51" s="19">
        <f t="shared" si="4"/>
        <v>-44371928.910000004</v>
      </c>
      <c r="AD51" s="7"/>
    </row>
    <row r="52" spans="1:31" x14ac:dyDescent="0.25">
      <c r="A52" s="7" t="s">
        <v>19</v>
      </c>
      <c r="B52" s="19">
        <v>11205472.42</v>
      </c>
      <c r="C52" s="19">
        <v>4723560.6399999997</v>
      </c>
      <c r="D52" s="19">
        <v>276391.08</v>
      </c>
      <c r="E52" s="19">
        <v>944276.06</v>
      </c>
      <c r="F52" s="19">
        <f t="shared" si="4"/>
        <v>17149700.199999999</v>
      </c>
      <c r="AD52" s="7"/>
    </row>
    <row r="53" spans="1:31" hidden="1" x14ac:dyDescent="0.25">
      <c r="A53" s="7" t="s">
        <v>21</v>
      </c>
      <c r="B53" s="19">
        <v>0</v>
      </c>
      <c r="C53" s="19">
        <v>0</v>
      </c>
      <c r="D53" s="19">
        <v>0</v>
      </c>
      <c r="E53" s="19">
        <v>0</v>
      </c>
      <c r="F53" s="19">
        <f t="shared" si="4"/>
        <v>0</v>
      </c>
      <c r="AD53" s="7"/>
    </row>
    <row r="54" spans="1:31" hidden="1" x14ac:dyDescent="0.25">
      <c r="A54" s="7" t="s">
        <v>27</v>
      </c>
      <c r="B54" s="19"/>
      <c r="C54" s="19"/>
      <c r="D54" s="19"/>
      <c r="E54" s="19"/>
      <c r="F54" s="19">
        <f t="shared" si="4"/>
        <v>0</v>
      </c>
      <c r="AD54" s="7"/>
    </row>
    <row r="55" spans="1:31" ht="13.8" thickBot="1" x14ac:dyDescent="0.3">
      <c r="A55" s="12" t="s">
        <v>28</v>
      </c>
      <c r="B55" s="26">
        <f>SUM(B42:B54,B38)</f>
        <v>4458174039.4866753</v>
      </c>
      <c r="C55" s="26">
        <f t="shared" ref="C55:F55" si="5">SUM(C42:C54,C38)</f>
        <v>2098619170.197479</v>
      </c>
      <c r="D55" s="26">
        <f t="shared" si="5"/>
        <v>124157143.45016125</v>
      </c>
      <c r="E55" s="26">
        <f t="shared" si="5"/>
        <v>433686881.49567997</v>
      </c>
      <c r="F55" s="26">
        <f t="shared" si="5"/>
        <v>7114637234.6299934</v>
      </c>
      <c r="AD55" s="29"/>
      <c r="AE55" s="30"/>
    </row>
    <row r="56" spans="1:31" ht="13.8" thickTop="1" x14ac:dyDescent="0.25">
      <c r="A56" s="12"/>
      <c r="B56" s="31"/>
      <c r="C56" s="31"/>
      <c r="D56" s="31"/>
      <c r="E56" s="31"/>
      <c r="F56" s="31"/>
      <c r="AD56" s="29"/>
      <c r="AE56" s="30"/>
    </row>
    <row r="58" spans="1:31" x14ac:dyDescent="0.25">
      <c r="A58" s="18" t="s">
        <v>29</v>
      </c>
      <c r="B58" s="19"/>
      <c r="C58" s="19"/>
      <c r="D58" s="19"/>
      <c r="E58" s="19"/>
      <c r="F58" s="19"/>
    </row>
    <row r="59" spans="1:31" x14ac:dyDescent="0.25">
      <c r="A59" s="7" t="s">
        <v>8</v>
      </c>
      <c r="B59" s="19">
        <v>503336999.15999997</v>
      </c>
      <c r="C59" s="19">
        <v>1158222591.3699999</v>
      </c>
      <c r="D59" s="19">
        <v>292969269.96999997</v>
      </c>
      <c r="E59" s="19">
        <v>108411306.52000001</v>
      </c>
      <c r="F59" s="19">
        <f>SUM(B59:E59)</f>
        <v>2062940167.0199997</v>
      </c>
      <c r="AD59" s="7"/>
    </row>
    <row r="60" spans="1:31" x14ac:dyDescent="0.25">
      <c r="A60" s="7" t="s">
        <v>9</v>
      </c>
      <c r="B60" s="19">
        <v>193234.71999999997</v>
      </c>
      <c r="C60" s="19">
        <v>1194729.92</v>
      </c>
      <c r="D60" s="19">
        <v>74094.97</v>
      </c>
      <c r="E60" s="19">
        <v>67754.73000000001</v>
      </c>
      <c r="F60" s="19">
        <f t="shared" ref="F60:F69" si="6">SUM(B60:E60)</f>
        <v>1529814.3399999999</v>
      </c>
      <c r="AD60" s="7"/>
    </row>
    <row r="61" spans="1:31" x14ac:dyDescent="0.25">
      <c r="A61" s="7" t="s">
        <v>10</v>
      </c>
      <c r="B61" s="19">
        <v>72364.38</v>
      </c>
      <c r="C61" s="19">
        <v>154622.13</v>
      </c>
      <c r="D61" s="19">
        <v>39286.020000000004</v>
      </c>
      <c r="E61" s="19">
        <v>16866.28</v>
      </c>
      <c r="F61" s="19">
        <f t="shared" si="6"/>
        <v>283138.81000000006</v>
      </c>
      <c r="AD61" s="7"/>
    </row>
    <row r="62" spans="1:31" x14ac:dyDescent="0.25">
      <c r="A62" s="7" t="s">
        <v>31</v>
      </c>
      <c r="B62" s="19">
        <v>0</v>
      </c>
      <c r="C62" s="19">
        <v>0</v>
      </c>
      <c r="D62" s="19">
        <v>0</v>
      </c>
      <c r="E62" s="19">
        <v>0</v>
      </c>
      <c r="F62" s="19">
        <f t="shared" si="6"/>
        <v>0</v>
      </c>
      <c r="AD62" s="7"/>
    </row>
    <row r="63" spans="1:31" x14ac:dyDescent="0.25">
      <c r="A63" s="7" t="s">
        <v>11</v>
      </c>
      <c r="B63" s="19">
        <v>244.46</v>
      </c>
      <c r="C63" s="19">
        <v>560.92999999999995</v>
      </c>
      <c r="D63" s="19">
        <v>141.86000000000001</v>
      </c>
      <c r="E63" s="19">
        <v>52.75</v>
      </c>
      <c r="F63" s="19">
        <f t="shared" si="6"/>
        <v>1000</v>
      </c>
      <c r="AD63" s="7"/>
    </row>
    <row r="64" spans="1:31" x14ac:dyDescent="0.25">
      <c r="A64" s="7" t="s">
        <v>12</v>
      </c>
      <c r="B64" s="19">
        <v>-486723.72000000003</v>
      </c>
      <c r="C64" s="19">
        <v>-1116824.24</v>
      </c>
      <c r="D64" s="19">
        <v>-282442.99</v>
      </c>
      <c r="E64" s="19">
        <v>-105049.26999999999</v>
      </c>
      <c r="F64" s="19">
        <f t="shared" si="6"/>
        <v>-1991040.22</v>
      </c>
      <c r="AD64" s="7"/>
      <c r="AE64" s="30"/>
    </row>
    <row r="65" spans="1:31" x14ac:dyDescent="0.25">
      <c r="A65" s="7" t="s">
        <v>13</v>
      </c>
      <c r="B65" s="19">
        <v>-1768122.07</v>
      </c>
      <c r="C65" s="19">
        <v>-910816.14</v>
      </c>
      <c r="D65" s="19">
        <v>-247.54</v>
      </c>
      <c r="E65" s="19">
        <v>-5973104.0199999996</v>
      </c>
      <c r="F65" s="19">
        <f t="shared" si="6"/>
        <v>-8652289.7699999996</v>
      </c>
      <c r="AD65" s="7"/>
    </row>
    <row r="66" spans="1:31" x14ac:dyDescent="0.25">
      <c r="A66" s="7" t="s">
        <v>14</v>
      </c>
      <c r="B66" s="19">
        <v>-549305548.27999997</v>
      </c>
      <c r="C66" s="19">
        <v>-1175800791.03</v>
      </c>
      <c r="D66" s="19">
        <v>-309563712.75</v>
      </c>
      <c r="E66" s="19">
        <v>-40247271.330000006</v>
      </c>
      <c r="F66" s="19">
        <f t="shared" si="6"/>
        <v>-2074917323.3899999</v>
      </c>
      <c r="AD66" s="7"/>
    </row>
    <row r="67" spans="1:31" x14ac:dyDescent="0.25">
      <c r="A67" s="7" t="s">
        <v>15</v>
      </c>
      <c r="B67" s="19">
        <v>0</v>
      </c>
      <c r="C67" s="19">
        <v>1158000</v>
      </c>
      <c r="D67" s="19">
        <v>-2880000</v>
      </c>
      <c r="E67" s="19">
        <v>0</v>
      </c>
      <c r="F67" s="19">
        <f t="shared" si="6"/>
        <v>-1722000</v>
      </c>
      <c r="AD67" s="7"/>
    </row>
    <row r="68" spans="1:31" x14ac:dyDescent="0.25">
      <c r="A68" s="7" t="s">
        <v>17</v>
      </c>
      <c r="B68" s="19">
        <v>-26286457.02</v>
      </c>
      <c r="C68" s="19">
        <v>-8789807.7299999986</v>
      </c>
      <c r="D68" s="19">
        <v>-7113395.8700000001</v>
      </c>
      <c r="E68" s="19">
        <v>-2278192.6999999997</v>
      </c>
      <c r="F68" s="19">
        <f t="shared" si="6"/>
        <v>-44467853.32</v>
      </c>
      <c r="AD68" s="7"/>
    </row>
    <row r="69" spans="1:31" x14ac:dyDescent="0.25">
      <c r="A69" s="7" t="s">
        <v>19</v>
      </c>
      <c r="B69" s="19">
        <v>10541131.66</v>
      </c>
      <c r="C69" s="19">
        <v>4846399.04</v>
      </c>
      <c r="D69" s="19">
        <v>369957.93</v>
      </c>
      <c r="E69" s="19">
        <v>1189243.7</v>
      </c>
      <c r="F69" s="19">
        <f t="shared" si="6"/>
        <v>16946732.329999998</v>
      </c>
      <c r="AD69" s="7"/>
    </row>
    <row r="70" spans="1:31" hidden="1" x14ac:dyDescent="0.25">
      <c r="A70" s="7" t="s">
        <v>21</v>
      </c>
      <c r="B70" s="19"/>
      <c r="C70" s="19"/>
      <c r="D70" s="19"/>
      <c r="E70" s="19"/>
      <c r="F70" s="25"/>
      <c r="AD70" s="7"/>
    </row>
    <row r="71" spans="1:31" ht="13.8" hidden="1" thickBot="1" x14ac:dyDescent="0.3">
      <c r="A71" s="7" t="s">
        <v>27</v>
      </c>
      <c r="B71" s="19">
        <v>0</v>
      </c>
      <c r="C71" s="19">
        <v>0</v>
      </c>
      <c r="D71" s="19">
        <v>0</v>
      </c>
      <c r="E71" s="19">
        <v>0</v>
      </c>
      <c r="F71" s="25">
        <f t="shared" ref="F71" si="7">SUM(B71:E71)</f>
        <v>0</v>
      </c>
      <c r="AD71" s="7"/>
    </row>
    <row r="72" spans="1:31" ht="13.8" thickBot="1" x14ac:dyDescent="0.3">
      <c r="A72" s="12" t="s">
        <v>30</v>
      </c>
      <c r="B72" s="26">
        <f>SUM(B59:B71,B55)</f>
        <v>4394471162.7766752</v>
      </c>
      <c r="C72" s="26">
        <f t="shared" ref="C72:E72" si="8">SUM(C59:C71,C55)</f>
        <v>2077577834.447479</v>
      </c>
      <c r="D72" s="26">
        <f t="shared" si="8"/>
        <v>97770095.050161213</v>
      </c>
      <c r="E72" s="26">
        <f t="shared" si="8"/>
        <v>494768488.15568</v>
      </c>
      <c r="F72" s="26">
        <f>SUM(F59:F71,F55)</f>
        <v>7064587580.4299936</v>
      </c>
      <c r="AD72" s="5"/>
      <c r="AE72" s="30"/>
    </row>
    <row r="73" spans="1:31" ht="13.8" thickTop="1" x14ac:dyDescent="0.25"/>
  </sheetData>
  <mergeCells count="2">
    <mergeCell ref="A3:F3"/>
    <mergeCell ref="A1:F1"/>
  </mergeCells>
  <pageMargins left="0.75" right="0.75" top="1" bottom="1" header="0.5" footer="0.5"/>
  <pageSetup scale="53" orientation="portrait" r:id="rId1"/>
  <headerFooter alignWithMargins="0">
    <oddHeader>&amp;R&amp;"Times New Roman,Bold"Appendix M04
2Q2018
Page 1 of 1</oddHeader>
    <oddFooter>&amp;LUSAC&amp;CUnaudited&amp;RJanuary 31, 2018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M04</vt:lpstr>
      <vt:lpstr>'M04'!Print_Area</vt:lpstr>
    </vt:vector>
  </TitlesOfParts>
  <Company>USAC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CJones</dc:creator>
  <cp:lastModifiedBy>CJones</cp:lastModifiedBy>
  <cp:lastPrinted>2018-01-30T19:08:18Z</cp:lastPrinted>
  <dcterms:created xsi:type="dcterms:W3CDTF">2017-07-13T14:27:40Z</dcterms:created>
  <dcterms:modified xsi:type="dcterms:W3CDTF">2018-01-30T19:08:25Z</dcterms:modified>
</cp:coreProperties>
</file>